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雇用保険の基本手当日額等の変更について\"/>
    </mc:Choice>
  </mc:AlternateContent>
  <xr:revisionPtr revIDLastSave="0" documentId="8_{E0CEB157-2CD0-478E-8E11-0B22B132D5CE}" xr6:coauthVersionLast="47" xr6:coauthVersionMax="47" xr10:uidLastSave="{00000000-0000-0000-0000-000000000000}"/>
  <bookViews>
    <workbookView xWindow="-108" yWindow="-108" windowWidth="23256" windowHeight="12456" xr2:uid="{C922C122-F875-4806-9E9D-6528F29BFB96}"/>
  </bookViews>
  <sheets>
    <sheet name="R6.8.1～" sheetId="10" r:id="rId1"/>
    <sheet name="R5.8.1～" sheetId="9" r:id="rId2"/>
    <sheet name="R4.8.1～" sheetId="1" r:id="rId3"/>
    <sheet name="R3.8.1～" sheetId="2" r:id="rId4"/>
    <sheet name="R3.2.1～" sheetId="3" r:id="rId5"/>
    <sheet name="R2.8.1～" sheetId="4" r:id="rId6"/>
    <sheet name="R2.3.1～" sheetId="5" r:id="rId7"/>
    <sheet name="R1.8.1～" sheetId="6" r:id="rId8"/>
    <sheet name="H31.3.18～" sheetId="7" r:id="rId9"/>
    <sheet name="H30.8.1～" sheetId="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10" l="1"/>
  <c r="W19" i="10" s="1"/>
  <c r="C21" i="10"/>
  <c r="M17" i="10" s="1"/>
  <c r="S17" i="10" s="1"/>
  <c r="S21" i="10" s="1"/>
  <c r="W20" i="10"/>
  <c r="L19" i="10"/>
  <c r="J21" i="10" s="1"/>
  <c r="C19" i="10"/>
  <c r="J19" i="10" s="1"/>
  <c r="W18" i="10"/>
  <c r="L17" i="10"/>
  <c r="C14" i="10"/>
  <c r="M14" i="10" s="1"/>
  <c r="S14" i="10" s="1"/>
  <c r="E11" i="10"/>
  <c r="C11" i="10"/>
  <c r="C10" i="10"/>
  <c r="M9" i="10" s="1"/>
  <c r="G9" i="10"/>
  <c r="L9" i="10" s="1"/>
  <c r="J10" i="10" s="1"/>
  <c r="I8" i="10"/>
  <c r="I12" i="10" s="1"/>
  <c r="G8" i="10"/>
  <c r="G12" i="10" s="1"/>
  <c r="E8" i="10"/>
  <c r="E12" i="10" s="1"/>
  <c r="G7" i="10"/>
  <c r="G11" i="10" s="1"/>
  <c r="G15" i="10" s="1"/>
  <c r="E7" i="10"/>
  <c r="C8" i="10" s="1"/>
  <c r="C7" i="10"/>
  <c r="C6" i="10"/>
  <c r="L5" i="10"/>
  <c r="J6" i="10" s="1"/>
  <c r="C5" i="10"/>
  <c r="J5" i="10" s="1"/>
  <c r="L4" i="10"/>
  <c r="C4" i="10"/>
  <c r="V4" i="10" s="1"/>
  <c r="W4" i="10" s="1"/>
  <c r="L3" i="10"/>
  <c r="J3" i="10"/>
  <c r="C21" i="9"/>
  <c r="M17" i="9" s="1"/>
  <c r="S17" i="9" s="1"/>
  <c r="S21" i="9" s="1"/>
  <c r="W20" i="9"/>
  <c r="V19" i="9"/>
  <c r="W19" i="9" s="1"/>
  <c r="L19" i="9"/>
  <c r="J21" i="9" s="1"/>
  <c r="C19" i="9"/>
  <c r="J19" i="9" s="1"/>
  <c r="W18" i="9"/>
  <c r="L17" i="9"/>
  <c r="C14" i="9"/>
  <c r="M14" i="9" s="1"/>
  <c r="S14" i="9" s="1"/>
  <c r="C10" i="9"/>
  <c r="M9" i="9" s="1"/>
  <c r="S10" i="9" s="1"/>
  <c r="G9" i="9"/>
  <c r="L9" i="9" s="1"/>
  <c r="J10" i="9" s="1"/>
  <c r="I8" i="9"/>
  <c r="I12" i="9" s="1"/>
  <c r="G8" i="9"/>
  <c r="G12" i="9" s="1"/>
  <c r="E8" i="9"/>
  <c r="G7" i="9"/>
  <c r="G11" i="9" s="1"/>
  <c r="G15" i="9" s="1"/>
  <c r="E7" i="9"/>
  <c r="E11" i="9" s="1"/>
  <c r="C7" i="9"/>
  <c r="C11" i="9" s="1"/>
  <c r="C6" i="9"/>
  <c r="L5" i="9"/>
  <c r="J6" i="9" s="1"/>
  <c r="C5" i="9"/>
  <c r="J5" i="9" s="1"/>
  <c r="L4" i="9"/>
  <c r="C4" i="9"/>
  <c r="V4" i="9" s="1"/>
  <c r="W4" i="9" s="1"/>
  <c r="L3" i="9"/>
  <c r="J3" i="9"/>
  <c r="V19" i="8"/>
  <c r="W19" i="8" s="1"/>
  <c r="W20" i="8"/>
  <c r="W18" i="8"/>
  <c r="V19" i="7"/>
  <c r="W19" i="7" s="1"/>
  <c r="W20" i="7"/>
  <c r="W18" i="7"/>
  <c r="W20" i="6"/>
  <c r="V19" i="6"/>
  <c r="W19" i="6" s="1"/>
  <c r="W18" i="6"/>
  <c r="V19" i="5"/>
  <c r="W19" i="5" s="1"/>
  <c r="W20" i="5"/>
  <c r="W18" i="5"/>
  <c r="V19" i="4"/>
  <c r="W19" i="4" s="1"/>
  <c r="W20" i="4"/>
  <c r="W18" i="4"/>
  <c r="V19" i="3"/>
  <c r="W19" i="3" s="1"/>
  <c r="W20" i="3"/>
  <c r="W18" i="3"/>
  <c r="V19" i="2"/>
  <c r="W19" i="2" s="1"/>
  <c r="W20" i="2"/>
  <c r="W18" i="2"/>
  <c r="W20" i="1"/>
  <c r="V19" i="1"/>
  <c r="W19" i="1" s="1"/>
  <c r="W18" i="1"/>
  <c r="V17" i="1"/>
  <c r="W17" i="1" s="1"/>
  <c r="V4" i="8"/>
  <c r="W4" i="8" s="1"/>
  <c r="V4" i="7"/>
  <c r="W4" i="7" s="1"/>
  <c r="V4" i="6"/>
  <c r="W4" i="6" s="1"/>
  <c r="V4" i="1"/>
  <c r="W4" i="1" s="1"/>
  <c r="C21" i="8"/>
  <c r="M17" i="8" s="1"/>
  <c r="S17" i="8" s="1"/>
  <c r="S21" i="8" s="1"/>
  <c r="L19" i="8"/>
  <c r="J21" i="8" s="1"/>
  <c r="C19" i="8"/>
  <c r="J19" i="8" s="1"/>
  <c r="L17" i="8"/>
  <c r="C14" i="8"/>
  <c r="M14" i="8" s="1"/>
  <c r="S14" i="8" s="1"/>
  <c r="C10" i="8"/>
  <c r="M9" i="8" s="1"/>
  <c r="S10" i="8" s="1"/>
  <c r="G9" i="8"/>
  <c r="L9" i="8" s="1"/>
  <c r="J10" i="8" s="1"/>
  <c r="I8" i="8"/>
  <c r="I12" i="8" s="1"/>
  <c r="G8" i="8"/>
  <c r="G12" i="8" s="1"/>
  <c r="E8" i="8"/>
  <c r="C9" i="8" s="1"/>
  <c r="C8" i="8"/>
  <c r="J8" i="8" s="1"/>
  <c r="L7" i="8"/>
  <c r="G7" i="8"/>
  <c r="G11" i="8" s="1"/>
  <c r="G15" i="8" s="1"/>
  <c r="E7" i="8"/>
  <c r="E11" i="8" s="1"/>
  <c r="C12" i="8" s="1"/>
  <c r="C7" i="8"/>
  <c r="J7" i="8" s="1"/>
  <c r="C6" i="8"/>
  <c r="L5" i="8"/>
  <c r="J6" i="8" s="1"/>
  <c r="C5" i="8"/>
  <c r="J5" i="8" s="1"/>
  <c r="L4" i="8"/>
  <c r="C4" i="8"/>
  <c r="J4" i="8" s="1"/>
  <c r="L3" i="8"/>
  <c r="J3" i="8"/>
  <c r="C21" i="7"/>
  <c r="M17" i="7" s="1"/>
  <c r="S17" i="7" s="1"/>
  <c r="S21" i="7" s="1"/>
  <c r="L19" i="7"/>
  <c r="J21" i="7" s="1"/>
  <c r="C19" i="7"/>
  <c r="J19" i="7" s="1"/>
  <c r="L17" i="7"/>
  <c r="M14" i="7"/>
  <c r="S14" i="7" s="1"/>
  <c r="C14" i="7"/>
  <c r="C10" i="7"/>
  <c r="M9" i="7" s="1"/>
  <c r="G9" i="7"/>
  <c r="G13" i="7" s="1"/>
  <c r="L13" i="7" s="1"/>
  <c r="J14" i="7" s="1"/>
  <c r="I8" i="7"/>
  <c r="I12" i="7" s="1"/>
  <c r="G8" i="7"/>
  <c r="G12" i="7" s="1"/>
  <c r="E8" i="7"/>
  <c r="C9" i="7" s="1"/>
  <c r="J9" i="7" s="1"/>
  <c r="G7" i="7"/>
  <c r="G11" i="7" s="1"/>
  <c r="G15" i="7" s="1"/>
  <c r="E7" i="7"/>
  <c r="E11" i="7" s="1"/>
  <c r="C7" i="7"/>
  <c r="C11" i="7" s="1"/>
  <c r="C6" i="7"/>
  <c r="L5" i="7"/>
  <c r="J6" i="7" s="1"/>
  <c r="C5" i="7"/>
  <c r="J5" i="7" s="1"/>
  <c r="L4" i="7"/>
  <c r="C4" i="7"/>
  <c r="J4" i="7" s="1"/>
  <c r="L3" i="7"/>
  <c r="J3" i="7"/>
  <c r="C21" i="6"/>
  <c r="M17" i="6" s="1"/>
  <c r="S17" i="6" s="1"/>
  <c r="S21" i="6" s="1"/>
  <c r="L19" i="6"/>
  <c r="J21" i="6" s="1"/>
  <c r="C19" i="6"/>
  <c r="J19" i="6" s="1"/>
  <c r="L17" i="6"/>
  <c r="C14" i="6"/>
  <c r="M14" i="6" s="1"/>
  <c r="S14" i="6" s="1"/>
  <c r="C10" i="6"/>
  <c r="M9" i="6"/>
  <c r="S10" i="6" s="1"/>
  <c r="G9" i="6"/>
  <c r="L9" i="6" s="1"/>
  <c r="J10" i="6" s="1"/>
  <c r="C9" i="6"/>
  <c r="J9" i="6" s="1"/>
  <c r="L8" i="6"/>
  <c r="I8" i="6"/>
  <c r="I12" i="6" s="1"/>
  <c r="G8" i="6"/>
  <c r="G12" i="6" s="1"/>
  <c r="E8" i="6"/>
  <c r="E12" i="6" s="1"/>
  <c r="G7" i="6"/>
  <c r="G11" i="6" s="1"/>
  <c r="G15" i="6" s="1"/>
  <c r="E7" i="6"/>
  <c r="C8" i="6" s="1"/>
  <c r="C7" i="6"/>
  <c r="C11" i="6" s="1"/>
  <c r="C6" i="6"/>
  <c r="L5" i="6"/>
  <c r="J6" i="6" s="1"/>
  <c r="C5" i="6"/>
  <c r="J5" i="6" s="1"/>
  <c r="L4" i="6"/>
  <c r="C4" i="6"/>
  <c r="J4" i="6" s="1"/>
  <c r="L3" i="6"/>
  <c r="J3" i="6"/>
  <c r="C21" i="5"/>
  <c r="M17" i="5" s="1"/>
  <c r="S17" i="5" s="1"/>
  <c r="S21" i="5" s="1"/>
  <c r="L19" i="5"/>
  <c r="J21" i="5" s="1"/>
  <c r="C19" i="5"/>
  <c r="J19" i="5" s="1"/>
  <c r="L17" i="5"/>
  <c r="C14" i="5"/>
  <c r="M14" i="5" s="1"/>
  <c r="S14" i="5" s="1"/>
  <c r="C10" i="5"/>
  <c r="M9" i="5" s="1"/>
  <c r="G9" i="5"/>
  <c r="L9" i="5" s="1"/>
  <c r="J10" i="5" s="1"/>
  <c r="I8" i="5"/>
  <c r="I12" i="5" s="1"/>
  <c r="G8" i="5"/>
  <c r="G12" i="5" s="1"/>
  <c r="E8" i="5"/>
  <c r="E12" i="5" s="1"/>
  <c r="G7" i="5"/>
  <c r="G11" i="5" s="1"/>
  <c r="G15" i="5" s="1"/>
  <c r="E7" i="5"/>
  <c r="E11" i="5" s="1"/>
  <c r="C7" i="5"/>
  <c r="C11" i="5" s="1"/>
  <c r="C6" i="5"/>
  <c r="L5" i="5"/>
  <c r="J6" i="5" s="1"/>
  <c r="C5" i="5"/>
  <c r="J5" i="5" s="1"/>
  <c r="L4" i="5"/>
  <c r="C4" i="5"/>
  <c r="J4" i="5" s="1"/>
  <c r="L3" i="5"/>
  <c r="J3" i="5"/>
  <c r="C21" i="4"/>
  <c r="L19" i="4"/>
  <c r="J21" i="4" s="1"/>
  <c r="C19" i="4"/>
  <c r="J19" i="4" s="1"/>
  <c r="M17" i="4"/>
  <c r="S17" i="4" s="1"/>
  <c r="S21" i="4" s="1"/>
  <c r="L17" i="4"/>
  <c r="C14" i="4"/>
  <c r="M14" i="4" s="1"/>
  <c r="S14" i="4" s="1"/>
  <c r="C10" i="4"/>
  <c r="M9" i="4" s="1"/>
  <c r="G9" i="4"/>
  <c r="L9" i="4" s="1"/>
  <c r="J10" i="4" s="1"/>
  <c r="I8" i="4"/>
  <c r="I12" i="4" s="1"/>
  <c r="G8" i="4"/>
  <c r="G12" i="4" s="1"/>
  <c r="E8" i="4"/>
  <c r="C9" i="4" s="1"/>
  <c r="G7" i="4"/>
  <c r="G11" i="4" s="1"/>
  <c r="G15" i="4" s="1"/>
  <c r="E7" i="4"/>
  <c r="E11" i="4" s="1"/>
  <c r="C7" i="4"/>
  <c r="C11" i="4" s="1"/>
  <c r="C6" i="4"/>
  <c r="L5" i="4"/>
  <c r="J6" i="4" s="1"/>
  <c r="C5" i="4"/>
  <c r="J5" i="4" s="1"/>
  <c r="L4" i="4"/>
  <c r="C4" i="4"/>
  <c r="J4" i="4" s="1"/>
  <c r="L3" i="4"/>
  <c r="J3" i="4"/>
  <c r="C21" i="3"/>
  <c r="M17" i="3" s="1"/>
  <c r="S17" i="3" s="1"/>
  <c r="S21" i="3" s="1"/>
  <c r="L19" i="3"/>
  <c r="J21" i="3" s="1"/>
  <c r="C19" i="3"/>
  <c r="J19" i="3" s="1"/>
  <c r="L17" i="3"/>
  <c r="C14" i="3"/>
  <c r="M14" i="3" s="1"/>
  <c r="S14" i="3" s="1"/>
  <c r="C10" i="3"/>
  <c r="M9" i="3" s="1"/>
  <c r="G9" i="3"/>
  <c r="G13" i="3" s="1"/>
  <c r="L13" i="3" s="1"/>
  <c r="J14" i="3" s="1"/>
  <c r="I8" i="3"/>
  <c r="I12" i="3" s="1"/>
  <c r="G8" i="3"/>
  <c r="G12" i="3" s="1"/>
  <c r="E8" i="3"/>
  <c r="C9" i="3" s="1"/>
  <c r="J9" i="3" s="1"/>
  <c r="G7" i="3"/>
  <c r="G11" i="3" s="1"/>
  <c r="G15" i="3" s="1"/>
  <c r="E7" i="3"/>
  <c r="C7" i="3"/>
  <c r="C11" i="3" s="1"/>
  <c r="C6" i="3"/>
  <c r="L5" i="3"/>
  <c r="J6" i="3" s="1"/>
  <c r="C5" i="3"/>
  <c r="J5" i="3" s="1"/>
  <c r="L4" i="3"/>
  <c r="C4" i="3"/>
  <c r="J4" i="3" s="1"/>
  <c r="L3" i="3"/>
  <c r="J3" i="3"/>
  <c r="C21" i="2"/>
  <c r="M17" i="2" s="1"/>
  <c r="S17" i="2" s="1"/>
  <c r="S21" i="2" s="1"/>
  <c r="L19" i="2"/>
  <c r="J21" i="2" s="1"/>
  <c r="C19" i="2"/>
  <c r="J19" i="2" s="1"/>
  <c r="L17" i="2"/>
  <c r="C14" i="2"/>
  <c r="M14" i="2" s="1"/>
  <c r="S14" i="2" s="1"/>
  <c r="C10" i="2"/>
  <c r="M9" i="2" s="1"/>
  <c r="G9" i="2"/>
  <c r="L9" i="2" s="1"/>
  <c r="J10" i="2" s="1"/>
  <c r="I8" i="2"/>
  <c r="I12" i="2" s="1"/>
  <c r="G8" i="2"/>
  <c r="G12" i="2" s="1"/>
  <c r="E8" i="2"/>
  <c r="E12" i="2" s="1"/>
  <c r="C13" i="2" s="1"/>
  <c r="G7" i="2"/>
  <c r="E7" i="2"/>
  <c r="E11" i="2" s="1"/>
  <c r="C7" i="2"/>
  <c r="C11" i="2" s="1"/>
  <c r="C6" i="2"/>
  <c r="L5" i="2"/>
  <c r="J6" i="2" s="1"/>
  <c r="C5" i="2"/>
  <c r="J5" i="2" s="1"/>
  <c r="L4" i="2"/>
  <c r="C4" i="2"/>
  <c r="J4" i="2" s="1"/>
  <c r="L3" i="2"/>
  <c r="J3" i="2"/>
  <c r="C21" i="1"/>
  <c r="M17" i="1" s="1"/>
  <c r="S17" i="1" s="1"/>
  <c r="S21" i="1" s="1"/>
  <c r="C19" i="1"/>
  <c r="L17" i="1"/>
  <c r="L19" i="1"/>
  <c r="J21" i="1" s="1"/>
  <c r="G9" i="1"/>
  <c r="L9" i="1" s="1"/>
  <c r="J10" i="1" s="1"/>
  <c r="I8" i="1"/>
  <c r="I12" i="1" s="1"/>
  <c r="G8" i="1"/>
  <c r="G12" i="1" s="1"/>
  <c r="G7" i="1"/>
  <c r="G11" i="1" s="1"/>
  <c r="G15" i="1" s="1"/>
  <c r="C14" i="1"/>
  <c r="M14" i="1" s="1"/>
  <c r="S14" i="1" s="1"/>
  <c r="E8" i="1"/>
  <c r="C9" i="1" s="1"/>
  <c r="E7" i="1"/>
  <c r="E11" i="1" s="1"/>
  <c r="E15" i="1" s="1"/>
  <c r="C17" i="1" s="1"/>
  <c r="J17" i="1" s="1"/>
  <c r="C7" i="1"/>
  <c r="C11" i="1" s="1"/>
  <c r="C10" i="1"/>
  <c r="M9" i="1" s="1"/>
  <c r="C6" i="1"/>
  <c r="C5" i="1"/>
  <c r="C4" i="1"/>
  <c r="L3" i="1"/>
  <c r="J3" i="1"/>
  <c r="L5" i="1"/>
  <c r="J6" i="1" s="1"/>
  <c r="L4" i="1"/>
  <c r="L11" i="10" l="1"/>
  <c r="J11" i="10"/>
  <c r="J7" i="10"/>
  <c r="V8" i="10"/>
  <c r="W8" i="10" s="1"/>
  <c r="G13" i="10"/>
  <c r="L13" i="10" s="1"/>
  <c r="J14" i="10" s="1"/>
  <c r="L7" i="10"/>
  <c r="S9" i="10"/>
  <c r="S10" i="10"/>
  <c r="L12" i="10"/>
  <c r="C13" i="10"/>
  <c r="C12" i="10"/>
  <c r="C15" i="10"/>
  <c r="E15" i="10"/>
  <c r="C9" i="10"/>
  <c r="J9" i="10" s="1"/>
  <c r="J4" i="10"/>
  <c r="J8" i="10"/>
  <c r="L8" i="10"/>
  <c r="J8" i="6"/>
  <c r="V8" i="6"/>
  <c r="W8" i="6" s="1"/>
  <c r="J9" i="8"/>
  <c r="V4" i="2"/>
  <c r="W4" i="2" s="1"/>
  <c r="V4" i="3"/>
  <c r="W4" i="3" s="1"/>
  <c r="V8" i="8"/>
  <c r="W8" i="8" s="1"/>
  <c r="L9" i="3"/>
  <c r="J10" i="3" s="1"/>
  <c r="E11" i="6"/>
  <c r="C12" i="6" s="1"/>
  <c r="C11" i="8"/>
  <c r="C15" i="8" s="1"/>
  <c r="J15" i="8" s="1"/>
  <c r="G13" i="6"/>
  <c r="L13" i="6" s="1"/>
  <c r="J14" i="6" s="1"/>
  <c r="J13" i="2"/>
  <c r="J9" i="4"/>
  <c r="G13" i="5"/>
  <c r="L13" i="5" s="1"/>
  <c r="J14" i="5" s="1"/>
  <c r="V4" i="4"/>
  <c r="W4" i="4" s="1"/>
  <c r="V4" i="5"/>
  <c r="W4" i="5" s="1"/>
  <c r="G13" i="2"/>
  <c r="L13" i="2" s="1"/>
  <c r="J14" i="2" s="1"/>
  <c r="L7" i="3"/>
  <c r="G13" i="4"/>
  <c r="L13" i="4" s="1"/>
  <c r="J14" i="4" s="1"/>
  <c r="L8" i="9"/>
  <c r="S9" i="9"/>
  <c r="C9" i="9"/>
  <c r="J9" i="9" s="1"/>
  <c r="C8" i="9"/>
  <c r="J8" i="9" s="1"/>
  <c r="J7" i="9"/>
  <c r="J11" i="9"/>
  <c r="L11" i="9"/>
  <c r="E15" i="9"/>
  <c r="C12" i="9"/>
  <c r="C15" i="9"/>
  <c r="L7" i="9"/>
  <c r="E12" i="9"/>
  <c r="G13" i="9"/>
  <c r="L13" i="9" s="1"/>
  <c r="J14" i="9" s="1"/>
  <c r="J4" i="9"/>
  <c r="J12" i="8"/>
  <c r="S9" i="8"/>
  <c r="L11" i="8"/>
  <c r="G13" i="8"/>
  <c r="L13" i="8" s="1"/>
  <c r="J14" i="8" s="1"/>
  <c r="E15" i="8"/>
  <c r="L8" i="8"/>
  <c r="E12" i="8"/>
  <c r="V12" i="8" s="1"/>
  <c r="W12" i="8" s="1"/>
  <c r="S9" i="7"/>
  <c r="S10" i="7"/>
  <c r="C15" i="7"/>
  <c r="J11" i="7"/>
  <c r="E15" i="7"/>
  <c r="L11" i="7"/>
  <c r="C12" i="7"/>
  <c r="L8" i="7"/>
  <c r="E12" i="7"/>
  <c r="J7" i="7"/>
  <c r="L7" i="7"/>
  <c r="C8" i="7"/>
  <c r="L9" i="7"/>
  <c r="J10" i="7" s="1"/>
  <c r="C15" i="6"/>
  <c r="J11" i="6"/>
  <c r="L12" i="6"/>
  <c r="C13" i="6"/>
  <c r="J13" i="6" s="1"/>
  <c r="S9" i="6"/>
  <c r="L11" i="6"/>
  <c r="E15" i="6"/>
  <c r="J7" i="6"/>
  <c r="L7" i="6"/>
  <c r="C9" i="5"/>
  <c r="J9" i="5" s="1"/>
  <c r="L7" i="5"/>
  <c r="C13" i="5"/>
  <c r="L12" i="5"/>
  <c r="C15" i="5"/>
  <c r="J11" i="5"/>
  <c r="C12" i="5"/>
  <c r="E15" i="5"/>
  <c r="L11" i="5"/>
  <c r="S10" i="5"/>
  <c r="S9" i="5"/>
  <c r="L8" i="5"/>
  <c r="J7" i="5"/>
  <c r="C8" i="5"/>
  <c r="L11" i="4"/>
  <c r="C12" i="4"/>
  <c r="E15" i="4"/>
  <c r="S10" i="4"/>
  <c r="S9" i="4"/>
  <c r="C15" i="4"/>
  <c r="J11" i="4"/>
  <c r="E12" i="4"/>
  <c r="L8" i="4"/>
  <c r="J7" i="4"/>
  <c r="L7" i="4"/>
  <c r="C8" i="4"/>
  <c r="C8" i="3"/>
  <c r="E11" i="3"/>
  <c r="C12" i="3" s="1"/>
  <c r="C15" i="3"/>
  <c r="J11" i="3"/>
  <c r="S10" i="3"/>
  <c r="S9" i="3"/>
  <c r="L8" i="3"/>
  <c r="E12" i="3"/>
  <c r="J7" i="3"/>
  <c r="L8" i="2"/>
  <c r="C9" i="2"/>
  <c r="J9" i="2" s="1"/>
  <c r="J7" i="2"/>
  <c r="C15" i="2"/>
  <c r="S9" i="2"/>
  <c r="S10" i="2"/>
  <c r="E15" i="2"/>
  <c r="L11" i="2"/>
  <c r="C12" i="2"/>
  <c r="L7" i="2"/>
  <c r="C8" i="2"/>
  <c r="G11" i="2"/>
  <c r="G15" i="2" s="1"/>
  <c r="L12" i="2"/>
  <c r="J19" i="1"/>
  <c r="E12" i="1"/>
  <c r="C13" i="1" s="1"/>
  <c r="G13" i="1"/>
  <c r="J11" i="1"/>
  <c r="C15" i="1"/>
  <c r="S10" i="1"/>
  <c r="S9" i="1"/>
  <c r="C12" i="1"/>
  <c r="J7" i="1"/>
  <c r="L7" i="1"/>
  <c r="L11" i="1"/>
  <c r="L8" i="1"/>
  <c r="C8" i="1"/>
  <c r="J9" i="1"/>
  <c r="J5" i="1"/>
  <c r="J4" i="1"/>
  <c r="J13" i="10" l="1"/>
  <c r="C17" i="10"/>
  <c r="L15" i="10"/>
  <c r="M15" i="10"/>
  <c r="S15" i="10" s="1"/>
  <c r="J15" i="10"/>
  <c r="V12" i="10"/>
  <c r="W12" i="10" s="1"/>
  <c r="J12" i="10"/>
  <c r="J12" i="2"/>
  <c r="V12" i="2"/>
  <c r="W12" i="2" s="1"/>
  <c r="J8" i="5"/>
  <c r="V8" i="5"/>
  <c r="W8" i="5" s="1"/>
  <c r="J12" i="3"/>
  <c r="V12" i="3"/>
  <c r="W12" i="3" s="1"/>
  <c r="J8" i="3"/>
  <c r="V8" i="3"/>
  <c r="W8" i="3" s="1"/>
  <c r="J8" i="4"/>
  <c r="V8" i="4"/>
  <c r="W8" i="4" s="1"/>
  <c r="J12" i="6"/>
  <c r="V12" i="6"/>
  <c r="W12" i="6" s="1"/>
  <c r="J8" i="7"/>
  <c r="V8" i="7"/>
  <c r="W8" i="7" s="1"/>
  <c r="M15" i="8"/>
  <c r="S15" i="8" s="1"/>
  <c r="J12" i="5"/>
  <c r="V12" i="5"/>
  <c r="W12" i="5" s="1"/>
  <c r="J11" i="8"/>
  <c r="J13" i="5"/>
  <c r="E15" i="3"/>
  <c r="L11" i="3"/>
  <c r="J12" i="7"/>
  <c r="V12" i="7"/>
  <c r="W12" i="7" s="1"/>
  <c r="J8" i="2"/>
  <c r="V8" i="2"/>
  <c r="W8" i="2" s="1"/>
  <c r="J12" i="4"/>
  <c r="V12" i="4"/>
  <c r="W12" i="4" s="1"/>
  <c r="V8" i="9"/>
  <c r="W8" i="9" s="1"/>
  <c r="V12" i="9"/>
  <c r="W12" i="9" s="1"/>
  <c r="J12" i="9"/>
  <c r="L12" i="9"/>
  <c r="C13" i="9"/>
  <c r="J13" i="9" s="1"/>
  <c r="M15" i="9"/>
  <c r="S15" i="9" s="1"/>
  <c r="J15" i="9"/>
  <c r="C17" i="9"/>
  <c r="L15" i="9"/>
  <c r="J12" i="1"/>
  <c r="V12" i="1"/>
  <c r="W12" i="1" s="1"/>
  <c r="J8" i="1"/>
  <c r="V8" i="1"/>
  <c r="W8" i="1" s="1"/>
  <c r="C17" i="8"/>
  <c r="L15" i="8"/>
  <c r="L12" i="8"/>
  <c r="C13" i="8"/>
  <c r="J13" i="8" s="1"/>
  <c r="C13" i="7"/>
  <c r="J13" i="7" s="1"/>
  <c r="L12" i="7"/>
  <c r="M15" i="7"/>
  <c r="S15" i="7" s="1"/>
  <c r="J15" i="7"/>
  <c r="C17" i="7"/>
  <c r="L15" i="7"/>
  <c r="M15" i="6"/>
  <c r="S15" i="6" s="1"/>
  <c r="J15" i="6"/>
  <c r="C17" i="6"/>
  <c r="L15" i="6"/>
  <c r="C17" i="5"/>
  <c r="L15" i="5"/>
  <c r="M15" i="5"/>
  <c r="S15" i="5" s="1"/>
  <c r="J15" i="5"/>
  <c r="C13" i="4"/>
  <c r="J13" i="4" s="1"/>
  <c r="L12" i="4"/>
  <c r="M15" i="4"/>
  <c r="S15" i="4" s="1"/>
  <c r="J15" i="4"/>
  <c r="C17" i="4"/>
  <c r="L15" i="4"/>
  <c r="M15" i="3"/>
  <c r="S15" i="3" s="1"/>
  <c r="J15" i="3"/>
  <c r="C13" i="3"/>
  <c r="J13" i="3" s="1"/>
  <c r="L12" i="3"/>
  <c r="C17" i="3"/>
  <c r="L15" i="3"/>
  <c r="C17" i="2"/>
  <c r="L15" i="2"/>
  <c r="J11" i="2"/>
  <c r="J15" i="2"/>
  <c r="M15" i="2"/>
  <c r="S15" i="2" s="1"/>
  <c r="L13" i="1"/>
  <c r="J14" i="1" s="1"/>
  <c r="J13" i="1"/>
  <c r="L12" i="1"/>
  <c r="L15" i="1"/>
  <c r="J15" i="1"/>
  <c r="M15" i="1"/>
  <c r="S15" i="1" s="1"/>
  <c r="V17" i="10" l="1"/>
  <c r="W17" i="10" s="1"/>
  <c r="J17" i="10"/>
  <c r="J17" i="4"/>
  <c r="V17" i="4"/>
  <c r="W17" i="4" s="1"/>
  <c r="J17" i="8"/>
  <c r="V17" i="8"/>
  <c r="W17" i="8" s="1"/>
  <c r="J17" i="3"/>
  <c r="V17" i="3"/>
  <c r="W17" i="3" s="1"/>
  <c r="J17" i="2"/>
  <c r="V17" i="2"/>
  <c r="W17" i="2" s="1"/>
  <c r="J17" i="5"/>
  <c r="V17" i="5"/>
  <c r="W17" i="5" s="1"/>
  <c r="J17" i="6"/>
  <c r="V17" i="6"/>
  <c r="W17" i="6" s="1"/>
  <c r="J17" i="7"/>
  <c r="V17" i="7"/>
  <c r="W17" i="7" s="1"/>
  <c r="V17" i="9"/>
  <c r="W17" i="9" s="1"/>
  <c r="J17" i="9"/>
</calcChain>
</file>

<file path=xl/sharedStrings.xml><?xml version="1.0" encoding="utf-8"?>
<sst xmlns="http://schemas.openxmlformats.org/spreadsheetml/2006/main" count="1096" uniqueCount="55">
  <si>
    <t>～</t>
    <phoneticPr fontId="2"/>
  </si>
  <si>
    <t>以上</t>
    <rPh sb="0" eb="2">
      <t>イジョウ</t>
    </rPh>
    <phoneticPr fontId="2"/>
  </si>
  <si>
    <t>超</t>
    <rPh sb="0" eb="1">
      <t>チョウ</t>
    </rPh>
    <phoneticPr fontId="2"/>
  </si>
  <si>
    <t>未満</t>
    <rPh sb="0" eb="2">
      <t>ミマン</t>
    </rPh>
    <phoneticPr fontId="2"/>
  </si>
  <si>
    <t>以下</t>
    <rPh sb="0" eb="2">
      <t>イカ</t>
    </rPh>
    <phoneticPr fontId="2"/>
  </si>
  <si>
    <t>賃金日額</t>
    <rPh sb="0" eb="2">
      <t>チンギン</t>
    </rPh>
    <rPh sb="2" eb="4">
      <t>ニチガク</t>
    </rPh>
    <phoneticPr fontId="2"/>
  </si>
  <si>
    <t>給付率</t>
    <rPh sb="0" eb="2">
      <t>キュウフ</t>
    </rPh>
    <rPh sb="2" eb="3">
      <t>リツ</t>
    </rPh>
    <phoneticPr fontId="2"/>
  </si>
  <si>
    <t>基本手当日額</t>
    <rPh sb="0" eb="6">
      <t>キホンテアテニチガク</t>
    </rPh>
    <phoneticPr fontId="2"/>
  </si>
  <si>
    <t>離職時の年齢
29歳以下</t>
    <rPh sb="0" eb="2">
      <t>リショク</t>
    </rPh>
    <rPh sb="2" eb="3">
      <t>ジ</t>
    </rPh>
    <rPh sb="4" eb="6">
      <t>ネンレイ</t>
    </rPh>
    <rPh sb="9" eb="10">
      <t>サイ</t>
    </rPh>
    <rPh sb="10" eb="12">
      <t>イカ</t>
    </rPh>
    <phoneticPr fontId="2"/>
  </si>
  <si>
    <t>離職時の年齢
30歳～44歳</t>
    <rPh sb="0" eb="2">
      <t>リショク</t>
    </rPh>
    <rPh sb="2" eb="3">
      <t>ジ</t>
    </rPh>
    <rPh sb="4" eb="6">
      <t>ネンレイ</t>
    </rPh>
    <rPh sb="9" eb="10">
      <t>サイ</t>
    </rPh>
    <rPh sb="13" eb="14">
      <t>サイ</t>
    </rPh>
    <phoneticPr fontId="2"/>
  </si>
  <si>
    <t>離職時の年齢
45歳～59歳</t>
    <rPh sb="0" eb="2">
      <t>リショク</t>
    </rPh>
    <rPh sb="2" eb="3">
      <t>ジ</t>
    </rPh>
    <rPh sb="4" eb="6">
      <t>ネンレイ</t>
    </rPh>
    <rPh sb="9" eb="10">
      <t>サイ</t>
    </rPh>
    <rPh sb="13" eb="14">
      <t>サイ</t>
    </rPh>
    <phoneticPr fontId="2"/>
  </si>
  <si>
    <t>離職時の年齢
60歳～64歳</t>
    <rPh sb="0" eb="2">
      <t>リショク</t>
    </rPh>
    <rPh sb="2" eb="3">
      <t>ジ</t>
    </rPh>
    <rPh sb="4" eb="6">
      <t>ネンレイ</t>
    </rPh>
    <rPh sb="9" eb="10">
      <t>サイ</t>
    </rPh>
    <rPh sb="13" eb="14">
      <t>サイ</t>
    </rPh>
    <phoneticPr fontId="2"/>
  </si>
  <si>
    <t>×</t>
    <phoneticPr fontId="2"/>
  </si>
  <si>
    <t>=</t>
    <phoneticPr fontId="2"/>
  </si>
  <si>
    <t>年齢層</t>
    <rPh sb="0" eb="2">
      <t>ネンレイ</t>
    </rPh>
    <rPh sb="2" eb="3">
      <t>ソウ</t>
    </rPh>
    <phoneticPr fontId="2"/>
  </si>
  <si>
    <t>高年齢雇用継続給付・育児休業給付・介護休業給付支給限度額等</t>
    <rPh sb="0" eb="3">
      <t>コウネンレイ</t>
    </rPh>
    <rPh sb="3" eb="5">
      <t>コヨウ</t>
    </rPh>
    <rPh sb="5" eb="7">
      <t>ケイゾク</t>
    </rPh>
    <rPh sb="7" eb="9">
      <t>キュウフ</t>
    </rPh>
    <rPh sb="10" eb="16">
      <t>イクジキュウギョウキュウフ</t>
    </rPh>
    <rPh sb="17" eb="23">
      <t>カイゴキュウギョウキュウフ</t>
    </rPh>
    <rPh sb="23" eb="25">
      <t>シキュウ</t>
    </rPh>
    <rPh sb="25" eb="27">
      <t>ゲンド</t>
    </rPh>
    <rPh sb="27" eb="28">
      <t>ガク</t>
    </rPh>
    <rPh sb="28" eb="29">
      <t>トウ</t>
    </rPh>
    <phoneticPr fontId="2"/>
  </si>
  <si>
    <t>※1</t>
    <phoneticPr fontId="2"/>
  </si>
  <si>
    <t>※2</t>
    <phoneticPr fontId="2"/>
  </si>
  <si>
    <t>※3</t>
    <phoneticPr fontId="2"/>
  </si>
  <si>
    <t>60歳到達時等の賃金月額が下限額未満の場合については、実際の賃金月額ではなく、当該下限額を用いて支給額を算定します。</t>
    <phoneticPr fontId="2"/>
  </si>
  <si>
    <t>60歳到達時等の賃金月額が上限額超の場合については、実際の賃金月額ではなく、当該上限額を用いて支給額を算定します。</t>
    <phoneticPr fontId="2"/>
  </si>
  <si>
    <t>高年齢雇用継続給付(高年齢雇用継続基本給付金・高年齢再就職給付金)は支給対象月に支給された賃金の額がみなし賃金日額(高年齢雇用継続基本給付金の場合には、60歳に達した日を離職の日とみなして算定した賃金日額を使用するため)・賃金日額(高年齢再就職給付金の場合には、実際に離職して基本手当の支給を受けていることが要件で、実際の賃金日額を使用するため)に30を乗じて得た額(賃金月額)の75/100未満となった場合に支給されるものです。従って、その賃金月額の上限額に対する支給限度額の割合は76%相当となっています</t>
    <rPh sb="184" eb="186">
      <t>チンギン</t>
    </rPh>
    <rPh sb="186" eb="188">
      <t>ゲツガク</t>
    </rPh>
    <rPh sb="215" eb="216">
      <t>シタガ</t>
    </rPh>
    <rPh sb="226" eb="229">
      <t>ジョウゲンガク</t>
    </rPh>
    <rPh sb="233" eb="235">
      <t>シキュウ</t>
    </rPh>
    <rPh sb="235" eb="237">
      <t>ゲンド</t>
    </rPh>
    <rPh sb="237" eb="238">
      <t>ガク</t>
    </rPh>
    <rPh sb="239" eb="241">
      <t>ワリアイ</t>
    </rPh>
    <phoneticPr fontId="2"/>
  </si>
  <si>
    <t>－</t>
    <phoneticPr fontId="2"/>
  </si>
  <si>
    <r>
      <t xml:space="preserve">介護休業給付の支給限度額
</t>
    </r>
    <r>
      <rPr>
        <b/>
        <sz val="11"/>
        <color theme="1"/>
        <rFont val="Segoe UI Symbol"/>
        <family val="3"/>
        <charset val="1"/>
      </rPr>
      <t>↓</t>
    </r>
    <rPh sb="0" eb="6">
      <t>カイゴキュウギョウキュウフ</t>
    </rPh>
    <rPh sb="7" eb="12">
      <t>シキュウゲンドガク</t>
    </rPh>
    <phoneticPr fontId="2"/>
  </si>
  <si>
    <r>
      <t xml:space="preserve">育児休業給付の支給限度額
</t>
    </r>
    <r>
      <rPr>
        <b/>
        <sz val="11"/>
        <color theme="1"/>
        <rFont val="Segoe UI Symbol"/>
        <family val="3"/>
        <charset val="1"/>
      </rPr>
      <t>↓</t>
    </r>
    <rPh sb="0" eb="6">
      <t>イクジキュウギョウキュウフ</t>
    </rPh>
    <rPh sb="7" eb="12">
      <t>シキュウゲンドガク</t>
    </rPh>
    <phoneticPr fontId="2"/>
  </si>
  <si>
    <t>高年齢雇用継続給付の支給限度額　➡</t>
    <phoneticPr fontId="2"/>
  </si>
  <si>
    <t>賃金月額の上限額に対する支給限度額の割合　➡</t>
    <rPh sb="0" eb="4">
      <t>チンギンゲツガク</t>
    </rPh>
    <rPh sb="5" eb="8">
      <t>ジョウゲンガク</t>
    </rPh>
    <rPh sb="9" eb="10">
      <t>タイ</t>
    </rPh>
    <rPh sb="12" eb="14">
      <t>シキュウ</t>
    </rPh>
    <rPh sb="14" eb="17">
      <t>ゲンドガク</t>
    </rPh>
    <rPh sb="18" eb="20">
      <t>ワリアイ</t>
    </rPh>
    <phoneticPr fontId="2"/>
  </si>
  <si>
    <t>基本手当日額の計算方法</t>
    <rPh sb="0" eb="6">
      <t>キホンテアテニチガク</t>
    </rPh>
    <rPh sb="7" eb="9">
      <t>ケイサン</t>
    </rPh>
    <rPh sb="9" eb="11">
      <t>ホウホウ</t>
    </rPh>
    <phoneticPr fontId="2"/>
  </si>
  <si>
    <t>育児休業給付の支給限度額は、離職時に30歳～44歳の年齢層での賃金日額の上限額を使用することになります。</t>
    <rPh sb="0" eb="6">
      <t>イクジキュウギョウキュウフ</t>
    </rPh>
    <rPh sb="7" eb="12">
      <t>シキュウゲンドガク</t>
    </rPh>
    <rPh sb="14" eb="16">
      <t>リショク</t>
    </rPh>
    <rPh sb="16" eb="17">
      <t>ジ</t>
    </rPh>
    <rPh sb="20" eb="21">
      <t>サイ</t>
    </rPh>
    <rPh sb="24" eb="25">
      <t>サイ</t>
    </rPh>
    <rPh sb="26" eb="28">
      <t>ネンレイ</t>
    </rPh>
    <rPh sb="28" eb="29">
      <t>ソウ</t>
    </rPh>
    <rPh sb="31" eb="33">
      <t>チンギン</t>
    </rPh>
    <rPh sb="33" eb="35">
      <t>ニチガク</t>
    </rPh>
    <rPh sb="36" eb="39">
      <t>ジョウゲンガク</t>
    </rPh>
    <rPh sb="40" eb="42">
      <t>シヨウ</t>
    </rPh>
    <phoneticPr fontId="2"/>
  </si>
  <si>
    <t>●</t>
    <phoneticPr fontId="2"/>
  </si>
  <si>
    <t>介護休業給付の支給限度額は、離職時に45歳～59歳の年齢層での賃金日額の上限額を使用することになります。</t>
    <rPh sb="0" eb="6">
      <t>カイゴキュウギョウキュウフ</t>
    </rPh>
    <rPh sb="7" eb="12">
      <t>シキュウゲンドガク</t>
    </rPh>
    <rPh sb="14" eb="17">
      <t>リショクジ</t>
    </rPh>
    <rPh sb="20" eb="21">
      <t>サイ</t>
    </rPh>
    <rPh sb="24" eb="25">
      <t>サイ</t>
    </rPh>
    <rPh sb="26" eb="29">
      <t>ネンレイソウ</t>
    </rPh>
    <rPh sb="31" eb="35">
      <t>チンギンニチガク</t>
    </rPh>
    <rPh sb="36" eb="39">
      <t>ジョウゲンガク</t>
    </rPh>
    <rPh sb="40" eb="42">
      <t>シヨウ</t>
    </rPh>
    <phoneticPr fontId="2"/>
  </si>
  <si>
    <t>※</t>
    <phoneticPr fontId="2"/>
  </si>
  <si>
    <t>欄に所定の数値をご入力いただくことで変更後の賃金日額、基本手当日額及び支給限度額等が算出される仕組みにしています。</t>
    <rPh sb="0" eb="1">
      <t>ラン</t>
    </rPh>
    <rPh sb="2" eb="4">
      <t>ショテイ</t>
    </rPh>
    <rPh sb="5" eb="7">
      <t>スウチ</t>
    </rPh>
    <rPh sb="9" eb="11">
      <t>ニュウリョク</t>
    </rPh>
    <rPh sb="18" eb="20">
      <t>ヘンコウ</t>
    </rPh>
    <rPh sb="20" eb="21">
      <t>ゴ</t>
    </rPh>
    <rPh sb="22" eb="26">
      <t>チンギンニチガク</t>
    </rPh>
    <rPh sb="27" eb="33">
      <t>キホンテアテニチガク</t>
    </rPh>
    <rPh sb="33" eb="34">
      <t>オヨ</t>
    </rPh>
    <rPh sb="35" eb="40">
      <t>シキュウゲンドガク</t>
    </rPh>
    <rPh sb="40" eb="41">
      <t>トウ</t>
    </rPh>
    <rPh sb="42" eb="44">
      <t>サンシュツ</t>
    </rPh>
    <rPh sb="47" eb="49">
      <t>シク</t>
    </rPh>
    <phoneticPr fontId="2"/>
  </si>
  <si>
    <t>－</t>
    <phoneticPr fontId="2"/>
  </si>
  <si>
    <t>賃金日額</t>
    <rPh sb="0" eb="2">
      <t>チンギン</t>
    </rPh>
    <rPh sb="2" eb="4">
      <t>ニチガク</t>
    </rPh>
    <phoneticPr fontId="2"/>
  </si>
  <si>
    <t>基本手当日額</t>
    <rPh sb="0" eb="6">
      <t>キホンテアテニチガク</t>
    </rPh>
    <phoneticPr fontId="2"/>
  </si>
  <si>
    <t>給付率</t>
    <rPh sb="0" eb="2">
      <t>キュウフ</t>
    </rPh>
    <rPh sb="2" eb="3">
      <t>リツ</t>
    </rPh>
    <phoneticPr fontId="2"/>
  </si>
  <si>
    <r>
      <t>賃金月額の下限額</t>
    </r>
    <r>
      <rPr>
        <b/>
        <sz val="11"/>
        <color rgb="FFFF0000"/>
        <rFont val="游ゴシック"/>
        <family val="3"/>
        <charset val="128"/>
        <scheme val="minor"/>
      </rPr>
      <t>※1</t>
    </r>
    <phoneticPr fontId="2"/>
  </si>
  <si>
    <r>
      <t>賃金月額の下限額</t>
    </r>
    <r>
      <rPr>
        <b/>
        <sz val="11"/>
        <color rgb="FFFF0000"/>
        <rFont val="游ゴシック"/>
        <family val="3"/>
        <charset val="128"/>
        <scheme val="minor"/>
      </rPr>
      <t>※2</t>
    </r>
    <phoneticPr fontId="2"/>
  </si>
  <si>
    <t>※3</t>
    <phoneticPr fontId="2"/>
  </si>
  <si>
    <t>｝</t>
    <phoneticPr fontId="2"/>
  </si>
  <si>
    <t>いずれか低いほうの額になります</t>
    <rPh sb="4" eb="5">
      <t>ヒク</t>
    </rPh>
    <rPh sb="9" eb="10">
      <t>ガク</t>
    </rPh>
    <phoneticPr fontId="2"/>
  </si>
  <si>
    <t>各年齢層で給付率に幅のある場合については、下記の賃金日額欄にご自身の賃金日額を入力することで自動的にご自身の基本手当日額と給付率が算出されます。</t>
    <rPh sb="0" eb="1">
      <t>カク</t>
    </rPh>
    <rPh sb="1" eb="4">
      <t>ネンレイソウ</t>
    </rPh>
    <rPh sb="5" eb="7">
      <t>キュウフ</t>
    </rPh>
    <rPh sb="7" eb="8">
      <t>リツ</t>
    </rPh>
    <rPh sb="9" eb="10">
      <t>ハバ</t>
    </rPh>
    <rPh sb="13" eb="15">
      <t>バアイ</t>
    </rPh>
    <rPh sb="21" eb="23">
      <t>カキ</t>
    </rPh>
    <rPh sb="24" eb="26">
      <t>チンギン</t>
    </rPh>
    <rPh sb="26" eb="28">
      <t>ニチガク</t>
    </rPh>
    <rPh sb="28" eb="29">
      <t>ラン</t>
    </rPh>
    <rPh sb="31" eb="33">
      <t>ジシン</t>
    </rPh>
    <rPh sb="34" eb="36">
      <t>チンギン</t>
    </rPh>
    <rPh sb="36" eb="38">
      <t>ニチガク</t>
    </rPh>
    <rPh sb="39" eb="41">
      <t>ニュウリョク</t>
    </rPh>
    <rPh sb="46" eb="49">
      <t>ジドウテキ</t>
    </rPh>
    <rPh sb="51" eb="53">
      <t>ジシン</t>
    </rPh>
    <rPh sb="54" eb="60">
      <t>キホンテアテニチガク</t>
    </rPh>
    <rPh sb="61" eb="63">
      <t>キュウフ</t>
    </rPh>
    <rPh sb="63" eb="64">
      <t>リツ</t>
    </rPh>
    <rPh sb="65" eb="67">
      <t>サンシュツ</t>
    </rPh>
    <phoneticPr fontId="2"/>
  </si>
  <si>
    <r>
      <t>賃金月額の上限額</t>
    </r>
    <r>
      <rPr>
        <b/>
        <sz val="11"/>
        <color rgb="FFFF0000"/>
        <rFont val="游ゴシック"/>
        <family val="3"/>
        <charset val="128"/>
        <scheme val="minor"/>
      </rPr>
      <t>※2</t>
    </r>
    <rPh sb="5" eb="6">
      <t>ウエ</t>
    </rPh>
    <phoneticPr fontId="2"/>
  </si>
  <si>
    <r>
      <t>賃金月額の上限額</t>
    </r>
    <r>
      <rPr>
        <b/>
        <sz val="11"/>
        <color rgb="FFFF0000"/>
        <rFont val="游ゴシック"/>
        <family val="3"/>
        <charset val="128"/>
        <scheme val="minor"/>
      </rPr>
      <t>※2</t>
    </r>
    <rPh sb="5" eb="8">
      <t>ジョウゲンガク</t>
    </rPh>
    <phoneticPr fontId="2"/>
  </si>
  <si>
    <t>高年齢雇用継続給付・(出生時)育児休業給付・介護休業給付支給限度額等</t>
    <rPh sb="0" eb="3">
      <t>コウネンレイ</t>
    </rPh>
    <rPh sb="3" eb="5">
      <t>コヨウ</t>
    </rPh>
    <rPh sb="5" eb="7">
      <t>ケイゾク</t>
    </rPh>
    <rPh sb="7" eb="9">
      <t>キュウフ</t>
    </rPh>
    <rPh sb="11" eb="13">
      <t>シュッショウ</t>
    </rPh>
    <rPh sb="13" eb="14">
      <t>ジ</t>
    </rPh>
    <rPh sb="15" eb="21">
      <t>イクジキュウギョウキュウフ</t>
    </rPh>
    <rPh sb="22" eb="28">
      <t>カイゴキュウギョウキュウフ</t>
    </rPh>
    <rPh sb="28" eb="30">
      <t>シキュウ</t>
    </rPh>
    <rPh sb="30" eb="32">
      <t>ゲンド</t>
    </rPh>
    <rPh sb="32" eb="33">
      <t>ガク</t>
    </rPh>
    <rPh sb="33" eb="34">
      <t>トウ</t>
    </rPh>
    <phoneticPr fontId="2"/>
  </si>
  <si>
    <r>
      <t xml:space="preserve">(出生時)育児休業給付の支給限度額
</t>
    </r>
    <r>
      <rPr>
        <b/>
        <sz val="11"/>
        <color theme="1"/>
        <rFont val="游ゴシック"/>
        <family val="3"/>
        <charset val="128"/>
      </rPr>
      <t>↓</t>
    </r>
    <rPh sb="1" eb="3">
      <t>シュッショウ</t>
    </rPh>
    <rPh sb="3" eb="4">
      <t>ジ</t>
    </rPh>
    <rPh sb="5" eb="11">
      <t>イクジキュウギョウキュウフ</t>
    </rPh>
    <rPh sb="12" eb="17">
      <t>シキュウゲンドガク</t>
    </rPh>
    <phoneticPr fontId="2"/>
  </si>
  <si>
    <t>令和4年10月1日施行により創設された「出生時育児休業給付」の支給限度額については、離職時に30歳から44歳の年齢層での賃金月額の上限額を使用し、そして最大日数は28日間とされていることから、当該支給限度額を算出する場合には28を乗じることになります。従って、プルダウンの中から28を選択することで算出して下さい。</t>
    <rPh sb="0" eb="2">
      <t>レイワ</t>
    </rPh>
    <rPh sb="3" eb="4">
      <t>ネン</t>
    </rPh>
    <rPh sb="6" eb="7">
      <t>ゲツ</t>
    </rPh>
    <rPh sb="8" eb="9">
      <t>ヒ</t>
    </rPh>
    <rPh sb="9" eb="11">
      <t>セコウ</t>
    </rPh>
    <rPh sb="14" eb="16">
      <t>ソウセツ</t>
    </rPh>
    <rPh sb="20" eb="22">
      <t>シュッショウ</t>
    </rPh>
    <rPh sb="22" eb="23">
      <t>ジ</t>
    </rPh>
    <rPh sb="23" eb="25">
      <t>イクジ</t>
    </rPh>
    <rPh sb="25" eb="27">
      <t>キュウギョウ</t>
    </rPh>
    <rPh sb="27" eb="29">
      <t>キュウフ</t>
    </rPh>
    <rPh sb="31" eb="33">
      <t>シキュウ</t>
    </rPh>
    <rPh sb="33" eb="35">
      <t>ゲンド</t>
    </rPh>
    <rPh sb="35" eb="36">
      <t>ガク</t>
    </rPh>
    <rPh sb="42" eb="44">
      <t>リショク</t>
    </rPh>
    <rPh sb="44" eb="45">
      <t>ジ</t>
    </rPh>
    <rPh sb="48" eb="49">
      <t>サイ</t>
    </rPh>
    <rPh sb="53" eb="54">
      <t>サイ</t>
    </rPh>
    <rPh sb="55" eb="57">
      <t>ネンレイ</t>
    </rPh>
    <rPh sb="57" eb="58">
      <t>ソウ</t>
    </rPh>
    <rPh sb="60" eb="62">
      <t>チンギン</t>
    </rPh>
    <rPh sb="62" eb="64">
      <t>ゲツガク</t>
    </rPh>
    <rPh sb="65" eb="68">
      <t>ジョウゲンガク</t>
    </rPh>
    <rPh sb="69" eb="71">
      <t>シヨウ</t>
    </rPh>
    <rPh sb="76" eb="78">
      <t>サイダイ</t>
    </rPh>
    <rPh sb="78" eb="80">
      <t>ニッスウ</t>
    </rPh>
    <rPh sb="83" eb="84">
      <t>ヒ</t>
    </rPh>
    <rPh sb="84" eb="85">
      <t>カン</t>
    </rPh>
    <rPh sb="96" eb="98">
      <t>トウガイ</t>
    </rPh>
    <rPh sb="98" eb="100">
      <t>シキュウ</t>
    </rPh>
    <rPh sb="104" eb="106">
      <t>サンシュツ</t>
    </rPh>
    <rPh sb="108" eb="110">
      <t>バアイ</t>
    </rPh>
    <rPh sb="115" eb="116">
      <t>ジョウ</t>
    </rPh>
    <rPh sb="126" eb="127">
      <t>シタガ</t>
    </rPh>
    <rPh sb="136" eb="137">
      <t>ナカ</t>
    </rPh>
    <rPh sb="142" eb="144">
      <t>センタク</t>
    </rPh>
    <rPh sb="149" eb="151">
      <t>サンシュツ</t>
    </rPh>
    <rPh sb="153" eb="154">
      <t>クダ</t>
    </rPh>
    <phoneticPr fontId="2"/>
  </si>
  <si>
    <t>基本手当日額の下限額(賃金日額の下限額2,869円×80/100≒2,295円)で、高年齢雇用継続給付として算定された額が当該額を超えない場合は、高年齢雇用継続給付が支給されません。</t>
    <rPh sb="0" eb="4">
      <t>キホンテアテ</t>
    </rPh>
    <rPh sb="4" eb="6">
      <t>ニチガク</t>
    </rPh>
    <rPh sb="7" eb="10">
      <t>カゲンガク</t>
    </rPh>
    <rPh sb="11" eb="13">
      <t>チンギン</t>
    </rPh>
    <rPh sb="13" eb="15">
      <t>ニチガク</t>
    </rPh>
    <rPh sb="16" eb="19">
      <t>カゲンガク</t>
    </rPh>
    <rPh sb="24" eb="25">
      <t>エン</t>
    </rPh>
    <rPh sb="38" eb="39">
      <t>エン</t>
    </rPh>
    <rPh sb="42" eb="45">
      <t>コウネンレイ</t>
    </rPh>
    <rPh sb="45" eb="47">
      <t>コヨウ</t>
    </rPh>
    <rPh sb="47" eb="49">
      <t>ケイゾク</t>
    </rPh>
    <rPh sb="49" eb="51">
      <t>キュウフ</t>
    </rPh>
    <rPh sb="54" eb="56">
      <t>サンテイ</t>
    </rPh>
    <rPh sb="59" eb="60">
      <t>ガク</t>
    </rPh>
    <rPh sb="61" eb="63">
      <t>トウガイ</t>
    </rPh>
    <rPh sb="63" eb="64">
      <t>ガク</t>
    </rPh>
    <rPh sb="65" eb="66">
      <t>コ</t>
    </rPh>
    <rPh sb="69" eb="71">
      <t>バアイ</t>
    </rPh>
    <rPh sb="73" eb="82">
      <t>コウネンレイコヨウケイゾクキュウフ</t>
    </rPh>
    <rPh sb="83" eb="85">
      <t>シキュウ</t>
    </rPh>
    <phoneticPr fontId="2"/>
  </si>
  <si>
    <t>高年齢雇用継続給付・(出生時)育児休業給付金・
介護休業給付金支給限度額等</t>
    <rPh sb="0" eb="3">
      <t>コウネンレイ</t>
    </rPh>
    <rPh sb="3" eb="5">
      <t>コヨウ</t>
    </rPh>
    <rPh sb="5" eb="7">
      <t>ケイゾク</t>
    </rPh>
    <rPh sb="7" eb="9">
      <t>キュウフ</t>
    </rPh>
    <rPh sb="11" eb="13">
      <t>シュッショウ</t>
    </rPh>
    <rPh sb="13" eb="14">
      <t>ジ</t>
    </rPh>
    <rPh sb="15" eb="21">
      <t>イクジキュウギョウキュウフ</t>
    </rPh>
    <rPh sb="21" eb="22">
      <t>キン</t>
    </rPh>
    <rPh sb="24" eb="30">
      <t>カイゴキュウギョウキュウフ</t>
    </rPh>
    <rPh sb="30" eb="31">
      <t>キン</t>
    </rPh>
    <rPh sb="31" eb="33">
      <t>シキュウ</t>
    </rPh>
    <rPh sb="33" eb="35">
      <t>ゲンド</t>
    </rPh>
    <rPh sb="35" eb="36">
      <t>ガク</t>
    </rPh>
    <rPh sb="36" eb="37">
      <t>トウ</t>
    </rPh>
    <phoneticPr fontId="2"/>
  </si>
  <si>
    <r>
      <t xml:space="preserve">(出生時)育児休業給付金の支給限度額
</t>
    </r>
    <r>
      <rPr>
        <b/>
        <sz val="11"/>
        <color theme="1"/>
        <rFont val="游ゴシック"/>
        <family val="3"/>
        <charset val="128"/>
      </rPr>
      <t>↓</t>
    </r>
    <rPh sb="1" eb="3">
      <t>シュッショウ</t>
    </rPh>
    <rPh sb="3" eb="4">
      <t>ジ</t>
    </rPh>
    <rPh sb="5" eb="11">
      <t>イクジキュウギョウキュウフ</t>
    </rPh>
    <rPh sb="11" eb="12">
      <t>キン</t>
    </rPh>
    <rPh sb="13" eb="18">
      <t>シキュウゲンドガク</t>
    </rPh>
    <phoneticPr fontId="2"/>
  </si>
  <si>
    <r>
      <t xml:space="preserve">介護休業給付金の支給限度額
</t>
    </r>
    <r>
      <rPr>
        <b/>
        <sz val="11"/>
        <color theme="1"/>
        <rFont val="游ゴシック"/>
        <family val="3"/>
        <charset val="128"/>
      </rPr>
      <t>↓</t>
    </r>
    <rPh sb="0" eb="6">
      <t>カイゴキュウギョウキュウフ</t>
    </rPh>
    <rPh sb="6" eb="7">
      <t>キン</t>
    </rPh>
    <rPh sb="8" eb="13">
      <t>シキュウゲンドガク</t>
    </rPh>
    <phoneticPr fontId="2"/>
  </si>
  <si>
    <t>育児休業給付金の支給限度額は、離職時に30歳～44歳の年齢層での賃金日額の上限額を使用することになります。</t>
    <rPh sb="0" eb="6">
      <t>イクジキュウギョウキュウフ</t>
    </rPh>
    <rPh sb="6" eb="7">
      <t>キン</t>
    </rPh>
    <rPh sb="8" eb="13">
      <t>シキュウゲンドガク</t>
    </rPh>
    <rPh sb="15" eb="17">
      <t>リショク</t>
    </rPh>
    <rPh sb="17" eb="18">
      <t>ジ</t>
    </rPh>
    <rPh sb="21" eb="22">
      <t>サイ</t>
    </rPh>
    <rPh sb="25" eb="26">
      <t>サイ</t>
    </rPh>
    <rPh sb="27" eb="29">
      <t>ネンレイ</t>
    </rPh>
    <rPh sb="29" eb="30">
      <t>ソウ</t>
    </rPh>
    <rPh sb="32" eb="34">
      <t>チンギン</t>
    </rPh>
    <rPh sb="34" eb="36">
      <t>ニチガク</t>
    </rPh>
    <rPh sb="37" eb="40">
      <t>ジョウゲンガク</t>
    </rPh>
    <rPh sb="41" eb="43">
      <t>シヨウ</t>
    </rPh>
    <phoneticPr fontId="2"/>
  </si>
  <si>
    <t>介護休業給付金の支給限度額は、離職時に45歳～59歳の年齢層での賃金日額の上限額を使用することになります。</t>
    <rPh sb="0" eb="6">
      <t>カイゴキュウギョウキュウフ</t>
    </rPh>
    <rPh sb="6" eb="7">
      <t>キン</t>
    </rPh>
    <rPh sb="8" eb="13">
      <t>シキュウゲンドガク</t>
    </rPh>
    <rPh sb="15" eb="18">
      <t>リショクジ</t>
    </rPh>
    <rPh sb="21" eb="22">
      <t>サイ</t>
    </rPh>
    <rPh sb="25" eb="26">
      <t>サイ</t>
    </rPh>
    <rPh sb="27" eb="30">
      <t>ネンレイソウ</t>
    </rPh>
    <rPh sb="32" eb="36">
      <t>チンギンニチガク</t>
    </rPh>
    <rPh sb="37" eb="40">
      <t>ジョウゲンガク</t>
    </rPh>
    <rPh sb="41" eb="43">
      <t>シヨウ</t>
    </rPh>
    <phoneticPr fontId="2"/>
  </si>
  <si>
    <t>令和4年10月1日施行により創設された「出生時育児休業給付金」の支給限度額については、離職時に30歳から44歳の年齢層での賃金日額の上限額を使用し、そして最大日数は28日間とされていることから、当該支給限度額を算出する場合には28を乗じることになります。従って、プルダウンの中から28を選択することで算出して下さい。</t>
    <rPh sb="0" eb="2">
      <t>レイワ</t>
    </rPh>
    <rPh sb="3" eb="4">
      <t>ネン</t>
    </rPh>
    <rPh sb="6" eb="7">
      <t>ゲツ</t>
    </rPh>
    <rPh sb="8" eb="9">
      <t>ヒ</t>
    </rPh>
    <rPh sb="9" eb="11">
      <t>セコウ</t>
    </rPh>
    <rPh sb="14" eb="16">
      <t>ソウセツ</t>
    </rPh>
    <rPh sb="20" eb="22">
      <t>シュッショウ</t>
    </rPh>
    <rPh sb="22" eb="23">
      <t>ジ</t>
    </rPh>
    <rPh sb="23" eb="25">
      <t>イクジ</t>
    </rPh>
    <rPh sb="25" eb="27">
      <t>キュウギョウ</t>
    </rPh>
    <rPh sb="27" eb="29">
      <t>キュウフ</t>
    </rPh>
    <rPh sb="29" eb="30">
      <t>キン</t>
    </rPh>
    <rPh sb="32" eb="34">
      <t>シキュウ</t>
    </rPh>
    <rPh sb="34" eb="36">
      <t>ゲンド</t>
    </rPh>
    <rPh sb="36" eb="37">
      <t>ガク</t>
    </rPh>
    <rPh sb="43" eb="45">
      <t>リショク</t>
    </rPh>
    <rPh sb="45" eb="46">
      <t>ジ</t>
    </rPh>
    <rPh sb="49" eb="50">
      <t>サイ</t>
    </rPh>
    <rPh sb="54" eb="55">
      <t>サイ</t>
    </rPh>
    <rPh sb="56" eb="58">
      <t>ネンレイ</t>
    </rPh>
    <rPh sb="58" eb="59">
      <t>ソウ</t>
    </rPh>
    <rPh sb="61" eb="63">
      <t>チンギン</t>
    </rPh>
    <rPh sb="66" eb="69">
      <t>ジョウゲンガク</t>
    </rPh>
    <rPh sb="70" eb="72">
      <t>シヨウ</t>
    </rPh>
    <rPh sb="77" eb="79">
      <t>サイダイ</t>
    </rPh>
    <rPh sb="79" eb="81">
      <t>ニッスウ</t>
    </rPh>
    <rPh sb="84" eb="85">
      <t>ヒ</t>
    </rPh>
    <rPh sb="85" eb="86">
      <t>カン</t>
    </rPh>
    <rPh sb="97" eb="99">
      <t>トウガイ</t>
    </rPh>
    <rPh sb="99" eb="101">
      <t>シキュウ</t>
    </rPh>
    <rPh sb="105" eb="107">
      <t>サンシュツ</t>
    </rPh>
    <rPh sb="109" eb="111">
      <t>バアイ</t>
    </rPh>
    <rPh sb="116" eb="117">
      <t>ジョウ</t>
    </rPh>
    <rPh sb="127" eb="128">
      <t>シタガ</t>
    </rPh>
    <rPh sb="137" eb="138">
      <t>ナカ</t>
    </rPh>
    <rPh sb="143" eb="145">
      <t>センタク</t>
    </rPh>
    <rPh sb="150" eb="152">
      <t>サンシュツ</t>
    </rPh>
    <rPh sb="154" eb="155">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</si>
</sst>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20"/>
      <color theme="1"/>
      <name val="游ゴシック"/>
      <family val="3"/>
      <charset val="128"/>
      <scheme val="minor"/>
    </font>
    <font>
      <b/>
      <sz val="11"/>
      <color rgb="FFFF0000"/>
      <name val="游ゴシック"/>
      <family val="3"/>
      <charset val="128"/>
      <scheme val="minor"/>
    </font>
    <font>
      <b/>
      <sz val="11"/>
      <color theme="1"/>
      <name val="Segoe UI Symbol"/>
      <family val="3"/>
      <charset val="1"/>
    </font>
    <font>
      <b/>
      <sz val="10"/>
      <color theme="1"/>
      <name val="游ゴシック"/>
      <family val="3"/>
      <charset val="128"/>
      <scheme val="minor"/>
    </font>
    <font>
      <b/>
      <sz val="8"/>
      <color theme="1"/>
      <name val="游ゴシック"/>
      <family val="3"/>
      <charset val="128"/>
      <scheme val="minor"/>
    </font>
    <font>
      <b/>
      <sz val="11"/>
      <name val="游ゴシック"/>
      <family val="3"/>
      <charset val="128"/>
      <scheme val="minor"/>
    </font>
    <font>
      <b/>
      <sz val="48"/>
      <color theme="1"/>
      <name val="游ゴシック"/>
      <family val="3"/>
      <charset val="128"/>
      <scheme val="minor"/>
    </font>
    <font>
      <b/>
      <sz val="11"/>
      <color theme="1"/>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8"/>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FF"/>
        <bgColor indexed="64"/>
      </patternFill>
    </fill>
    <fill>
      <patternFill patternType="solid">
        <fgColor theme="0"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2">
    <xf numFmtId="0" fontId="0" fillId="0" borderId="0" xfId="0">
      <alignment vertical="center"/>
    </xf>
    <xf numFmtId="38" fontId="3" fillId="2" borderId="1" xfId="1" applyFont="1" applyFill="1" applyBorder="1">
      <alignment vertical="center"/>
    </xf>
    <xf numFmtId="38" fontId="3" fillId="0" borderId="1" xfId="1" applyFont="1" applyBorder="1" applyAlignment="1">
      <alignment horizontal="center" vertical="center"/>
    </xf>
    <xf numFmtId="38" fontId="3" fillId="0" borderId="1" xfId="1" applyFont="1" applyBorder="1">
      <alignment vertical="center"/>
    </xf>
    <xf numFmtId="0" fontId="3" fillId="0" borderId="1" xfId="0" applyFont="1" applyBorder="1" applyAlignment="1">
      <alignment horizontal="center" vertical="center"/>
    </xf>
    <xf numFmtId="9" fontId="3" fillId="0" borderId="1" xfId="2" applyFont="1" applyBorder="1" applyAlignment="1">
      <alignment horizontal="center" vertical="center"/>
    </xf>
    <xf numFmtId="0" fontId="5" fillId="0" borderId="0" xfId="0" applyFont="1" applyAlignment="1">
      <alignment horizontal="center" vertical="center"/>
    </xf>
    <xf numFmtId="38" fontId="3" fillId="0" borderId="11" xfId="1" applyFont="1" applyBorder="1">
      <alignment vertical="center"/>
    </xf>
    <xf numFmtId="9" fontId="3" fillId="0" borderId="13" xfId="2" applyFont="1" applyBorder="1" applyAlignment="1">
      <alignment horizontal="center" vertical="center"/>
    </xf>
    <xf numFmtId="38" fontId="3" fillId="0" borderId="14" xfId="1" applyFont="1" applyBorder="1">
      <alignment vertical="center"/>
    </xf>
    <xf numFmtId="0" fontId="3" fillId="0" borderId="13" xfId="0" applyFont="1" applyBorder="1" applyAlignment="1">
      <alignment horizontal="center" vertical="center"/>
    </xf>
    <xf numFmtId="38" fontId="3" fillId="0" borderId="9" xfId="1" applyFont="1" applyBorder="1">
      <alignment vertical="center"/>
    </xf>
    <xf numFmtId="38" fontId="3" fillId="0" borderId="8" xfId="1" applyFont="1" applyBorder="1" applyAlignment="1">
      <alignment horizontal="center" vertical="center"/>
    </xf>
    <xf numFmtId="38" fontId="3" fillId="2" borderId="8" xfId="1" applyFont="1" applyFill="1" applyBorder="1">
      <alignment vertical="center"/>
    </xf>
    <xf numFmtId="38" fontId="3" fillId="0" borderId="8" xfId="1" applyFont="1" applyBorder="1">
      <alignment vertical="center"/>
    </xf>
    <xf numFmtId="38" fontId="3" fillId="0" borderId="9" xfId="1" applyFont="1" applyBorder="1" applyAlignment="1">
      <alignment horizontal="center" vertical="center"/>
    </xf>
    <xf numFmtId="0" fontId="3" fillId="0" borderId="6" xfId="0" applyFont="1" applyBorder="1" applyAlignment="1">
      <alignment horizontal="center" vertical="center"/>
    </xf>
    <xf numFmtId="9" fontId="3" fillId="0" borderId="6" xfId="2" applyFont="1" applyBorder="1" applyAlignment="1">
      <alignment horizontal="center" vertical="center"/>
    </xf>
    <xf numFmtId="38" fontId="3" fillId="0" borderId="30" xfId="1" applyFont="1" applyBorder="1">
      <alignment vertical="center"/>
    </xf>
    <xf numFmtId="38" fontId="3" fillId="2" borderId="7" xfId="1" applyFont="1" applyFill="1" applyBorder="1">
      <alignment vertical="center"/>
    </xf>
    <xf numFmtId="38" fontId="3" fillId="0" borderId="10" xfId="1" applyFont="1" applyBorder="1">
      <alignment vertical="center"/>
    </xf>
    <xf numFmtId="0" fontId="3" fillId="0" borderId="11" xfId="0" applyFont="1" applyBorder="1" applyAlignment="1">
      <alignment horizontal="center" vertical="center"/>
    </xf>
    <xf numFmtId="38" fontId="3" fillId="0" borderId="12" xfId="1" applyFont="1" applyBorder="1">
      <alignment vertical="center"/>
    </xf>
    <xf numFmtId="38" fontId="3" fillId="0" borderId="7" xfId="1" applyFont="1" applyBorder="1">
      <alignment vertical="center"/>
    </xf>
    <xf numFmtId="38" fontId="3" fillId="3" borderId="12" xfId="1" applyFont="1" applyFill="1" applyBorder="1">
      <alignment vertical="center"/>
    </xf>
    <xf numFmtId="38" fontId="3" fillId="4" borderId="31" xfId="1" applyFont="1" applyFill="1" applyBorder="1">
      <alignment vertical="center"/>
    </xf>
    <xf numFmtId="9" fontId="3" fillId="0" borderId="10" xfId="2" applyFont="1" applyBorder="1" applyAlignment="1">
      <alignment horizontal="center" vertical="center"/>
    </xf>
    <xf numFmtId="9" fontId="3" fillId="0" borderId="11" xfId="2" applyFont="1" applyBorder="1" applyAlignment="1">
      <alignment horizontal="center" vertical="center"/>
    </xf>
    <xf numFmtId="38" fontId="3" fillId="4" borderId="3" xfId="0" applyNumberFormat="1" applyFont="1" applyFill="1" applyBorder="1" applyAlignment="1">
      <alignment horizontal="right" vertical="center"/>
    </xf>
    <xf numFmtId="38" fontId="3" fillId="0" borderId="31" xfId="1" applyFont="1" applyBorder="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left" vertical="center"/>
    </xf>
    <xf numFmtId="38" fontId="3" fillId="0" borderId="0" xfId="1" applyFont="1" applyFill="1" applyBorder="1" applyAlignment="1">
      <alignment horizontal="left" vertical="center"/>
    </xf>
    <xf numFmtId="0" fontId="7" fillId="0" borderId="0" xfId="0" applyFont="1">
      <alignment vertical="center"/>
    </xf>
    <xf numFmtId="38" fontId="3" fillId="2" borderId="0" xfId="1" applyFont="1" applyFill="1">
      <alignment vertical="center"/>
    </xf>
    <xf numFmtId="38" fontId="3" fillId="0" borderId="0" xfId="1" applyFont="1">
      <alignment vertical="center"/>
    </xf>
    <xf numFmtId="10" fontId="3" fillId="0" borderId="0" xfId="2" applyNumberFormat="1" applyFont="1">
      <alignment vertical="center"/>
    </xf>
    <xf numFmtId="0" fontId="3" fillId="0" borderId="0" xfId="0" applyFont="1">
      <alignment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38" fontId="3" fillId="0" borderId="20" xfId="1" applyFont="1" applyBorder="1">
      <alignment vertical="center"/>
    </xf>
    <xf numFmtId="10" fontId="3" fillId="0" borderId="20" xfId="0" applyNumberFormat="1" applyFont="1" applyBorder="1" applyAlignment="1">
      <alignment horizontal="right" vertical="center"/>
    </xf>
    <xf numFmtId="0" fontId="5" fillId="0" borderId="0" xfId="0" applyFont="1">
      <alignment vertical="center"/>
    </xf>
    <xf numFmtId="0" fontId="3" fillId="0" borderId="0" xfId="0" applyFont="1" applyAlignment="1">
      <alignment horizontal="left" vertical="center"/>
    </xf>
    <xf numFmtId="0" fontId="5" fillId="0" borderId="20" xfId="0" applyFont="1" applyBorder="1">
      <alignment vertical="center"/>
    </xf>
    <xf numFmtId="0" fontId="3" fillId="7" borderId="1" xfId="0" applyFont="1" applyFill="1" applyBorder="1" applyAlignment="1">
      <alignment horizontal="center" vertical="center"/>
    </xf>
    <xf numFmtId="38" fontId="3" fillId="8" borderId="7" xfId="1" applyFont="1" applyFill="1" applyBorder="1">
      <alignment vertical="center"/>
    </xf>
    <xf numFmtId="0" fontId="3" fillId="6" borderId="0" xfId="0" applyFont="1" applyFill="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top" wrapText="1"/>
    </xf>
    <xf numFmtId="10" fontId="3" fillId="0" borderId="11" xfId="0" applyNumberFormat="1" applyFont="1" applyBorder="1" applyAlignment="1">
      <alignment horizontal="right" vertical="center"/>
    </xf>
    <xf numFmtId="10" fontId="3" fillId="0" borderId="14" xfId="0" applyNumberFormat="1" applyFont="1" applyBorder="1" applyAlignment="1">
      <alignment horizontal="right" vertical="center"/>
    </xf>
    <xf numFmtId="38" fontId="3" fillId="0" borderId="29" xfId="1" applyFont="1" applyFill="1" applyBorder="1" applyAlignment="1">
      <alignment horizontal="left" vertical="center"/>
    </xf>
    <xf numFmtId="0" fontId="3" fillId="3" borderId="0" xfId="0" applyFont="1" applyFill="1" applyAlignment="1">
      <alignment horizontal="left" vertical="center"/>
    </xf>
    <xf numFmtId="0" fontId="3" fillId="4" borderId="0" xfId="0" applyFont="1" applyFill="1" applyAlignment="1">
      <alignment horizontal="left" vertical="center"/>
    </xf>
    <xf numFmtId="0" fontId="3" fillId="0" borderId="0" xfId="0" applyFont="1" applyAlignment="1">
      <alignment horizontal="center" vertical="center" wrapText="1"/>
    </xf>
    <xf numFmtId="0" fontId="3" fillId="7" borderId="0" xfId="0" applyFont="1" applyFill="1" applyAlignment="1">
      <alignment horizontal="left" vertical="center" wrapText="1"/>
    </xf>
    <xf numFmtId="38" fontId="3" fillId="6" borderId="10" xfId="1" applyFont="1" applyFill="1" applyBorder="1" applyAlignment="1">
      <alignment horizontal="right" vertical="center"/>
    </xf>
    <xf numFmtId="38" fontId="3" fillId="6" borderId="12" xfId="1" applyFont="1" applyFill="1" applyBorder="1" applyAlignment="1">
      <alignment horizontal="righ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38" fontId="3" fillId="0" borderId="1"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14" xfId="1" applyFont="1" applyFill="1" applyBorder="1" applyAlignment="1">
      <alignment horizontal="center" vertical="center"/>
    </xf>
    <xf numFmtId="38" fontId="3" fillId="0" borderId="10" xfId="1" applyFont="1" applyBorder="1" applyAlignment="1">
      <alignment horizontal="right" vertical="center"/>
    </xf>
    <xf numFmtId="38" fontId="3" fillId="0" borderId="12" xfId="1" applyFont="1" applyBorder="1" applyAlignment="1">
      <alignment horizontal="right" vertical="center"/>
    </xf>
    <xf numFmtId="38" fontId="3" fillId="0" borderId="1" xfId="1" applyFont="1" applyBorder="1" applyAlignment="1">
      <alignment horizontal="center" vertical="center"/>
    </xf>
    <xf numFmtId="38" fontId="3" fillId="0" borderId="11" xfId="1" applyFont="1" applyBorder="1" applyAlignment="1">
      <alignment horizontal="center"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3" fillId="0" borderId="5" xfId="0" applyFont="1" applyBorder="1" applyAlignment="1">
      <alignment horizontal="right" vertical="center"/>
    </xf>
    <xf numFmtId="0" fontId="3" fillId="0" borderId="1" xfId="0" applyFont="1" applyBorder="1" applyAlignment="1">
      <alignment horizontal="right" vertical="center"/>
    </xf>
    <xf numFmtId="0" fontId="3" fillId="0" borderId="26" xfId="0" applyFont="1" applyBorder="1" applyAlignment="1">
      <alignment horizontal="right" vertical="center"/>
    </xf>
    <xf numFmtId="0" fontId="3" fillId="0" borderId="13" xfId="0" applyFont="1" applyBorder="1" applyAlignment="1">
      <alignment horizontal="right" vertical="center"/>
    </xf>
    <xf numFmtId="9" fontId="3" fillId="0" borderId="1" xfId="2" applyFont="1" applyBorder="1" applyAlignment="1">
      <alignment horizontal="center" vertical="center"/>
    </xf>
    <xf numFmtId="0" fontId="3" fillId="8" borderId="0" xfId="0" applyFont="1" applyFill="1" applyAlignment="1">
      <alignment horizontal="left" vertical="center" wrapText="1"/>
    </xf>
    <xf numFmtId="0" fontId="3" fillId="5" borderId="0" xfId="0" applyFont="1" applyFill="1" applyAlignment="1">
      <alignment horizontal="left" vertical="center"/>
    </xf>
    <xf numFmtId="38" fontId="3" fillId="0" borderId="11" xfId="1" applyFont="1" applyBorder="1" applyAlignment="1">
      <alignment horizontal="right" vertical="center"/>
    </xf>
    <xf numFmtId="0" fontId="3" fillId="0" borderId="8" xfId="0" applyFont="1" applyBorder="1" applyAlignment="1">
      <alignment horizontal="center" vertical="center"/>
    </xf>
    <xf numFmtId="9" fontId="3" fillId="0" borderId="8" xfId="2" applyFont="1" applyBorder="1" applyAlignment="1">
      <alignment horizontal="center" vertical="center"/>
    </xf>
    <xf numFmtId="38" fontId="3" fillId="0" borderId="9" xfId="1" applyFont="1" applyBorder="1" applyAlignment="1">
      <alignment horizontal="right" vertical="center"/>
    </xf>
    <xf numFmtId="38" fontId="3" fillId="0" borderId="20" xfId="1" applyFont="1" applyBorder="1" applyAlignment="1">
      <alignment horizontal="center" vertical="center" wrapText="1"/>
    </xf>
    <xf numFmtId="0" fontId="3" fillId="0" borderId="0" xfId="0" applyFont="1" applyAlignment="1">
      <alignment horizontal="left" vertical="center" wrapText="1"/>
    </xf>
    <xf numFmtId="38" fontId="3" fillId="2" borderId="1" xfId="1" applyFont="1" applyFill="1" applyBorder="1" applyAlignment="1">
      <alignment horizontal="right" vertical="center"/>
    </xf>
    <xf numFmtId="0" fontId="3" fillId="0" borderId="11" xfId="0" applyFont="1" applyBorder="1" applyAlignment="1">
      <alignment horizontal="center" vertical="center"/>
    </xf>
    <xf numFmtId="9" fontId="3" fillId="0" borderId="10" xfId="2" applyFont="1" applyBorder="1" applyAlignment="1">
      <alignment horizontal="center" vertical="center"/>
    </xf>
    <xf numFmtId="9" fontId="3" fillId="0" borderId="11" xfId="2" applyFont="1" applyBorder="1" applyAlignment="1">
      <alignment horizontal="center" vertical="center"/>
    </xf>
    <xf numFmtId="9" fontId="3" fillId="0" borderId="12" xfId="2" applyFont="1" applyBorder="1" applyAlignment="1">
      <alignment horizontal="center" vertical="center"/>
    </xf>
    <xf numFmtId="9" fontId="3" fillId="0" borderId="13" xfId="2" applyFont="1" applyBorder="1" applyAlignment="1">
      <alignment horizontal="center" vertical="center"/>
    </xf>
    <xf numFmtId="9" fontId="3" fillId="0" borderId="14" xfId="2" applyFont="1" applyBorder="1" applyAlignment="1">
      <alignment horizontal="center" vertical="center"/>
    </xf>
    <xf numFmtId="38" fontId="3" fillId="2" borderId="0" xfId="1" applyFont="1" applyFill="1" applyAlignment="1">
      <alignment horizontal="right" vertical="center"/>
    </xf>
    <xf numFmtId="38" fontId="3" fillId="0" borderId="0" xfId="1" applyFont="1" applyAlignment="1">
      <alignment horizontal="right" vertical="center"/>
    </xf>
    <xf numFmtId="10" fontId="3" fillId="0" borderId="0" xfId="2" applyNumberFormat="1" applyFont="1" applyAlignment="1">
      <alignment horizontal="right" vertical="center"/>
    </xf>
    <xf numFmtId="0" fontId="10" fillId="0" borderId="0" xfId="0" applyFont="1" applyAlignment="1">
      <alignment horizontal="center" vertical="center"/>
    </xf>
    <xf numFmtId="38" fontId="3" fillId="6" borderId="5" xfId="0" applyNumberFormat="1" applyFont="1" applyFill="1" applyBorder="1" applyAlignment="1">
      <alignment horizontal="right" vertical="center"/>
    </xf>
    <xf numFmtId="0" fontId="3" fillId="0" borderId="0" xfId="0" applyFont="1" applyAlignment="1">
      <alignment horizontal="left" vertical="center"/>
    </xf>
    <xf numFmtId="38" fontId="3" fillId="8" borderId="7" xfId="1" applyFont="1" applyFill="1" applyBorder="1" applyAlignment="1">
      <alignment horizontal="right" vertical="center"/>
    </xf>
    <xf numFmtId="38" fontId="3" fillId="8" borderId="10" xfId="1" applyFont="1" applyFill="1" applyBorder="1" applyAlignment="1">
      <alignment horizontal="right" vertical="center"/>
    </xf>
    <xf numFmtId="38" fontId="3" fillId="0" borderId="8" xfId="1" applyFont="1" applyBorder="1" applyAlignment="1">
      <alignment horizontal="center" vertical="center"/>
    </xf>
    <xf numFmtId="38" fontId="3" fillId="5" borderId="18" xfId="0" applyNumberFormat="1" applyFont="1" applyFill="1" applyBorder="1" applyAlignment="1">
      <alignment horizontal="right" vertical="center"/>
    </xf>
    <xf numFmtId="38" fontId="3" fillId="5" borderId="5" xfId="0" applyNumberFormat="1" applyFont="1" applyFill="1" applyBorder="1" applyAlignment="1">
      <alignment horizontal="right" vertical="center"/>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8" xfId="0" applyFont="1" applyBorder="1" applyAlignment="1">
      <alignment horizontal="center" vertical="center" wrapText="1"/>
    </xf>
    <xf numFmtId="38" fontId="3" fillId="5" borderId="7" xfId="1" applyFont="1" applyFill="1" applyBorder="1" applyAlignment="1">
      <alignment horizontal="right" vertical="center"/>
    </xf>
    <xf numFmtId="38" fontId="3" fillId="5" borderId="10" xfId="1" applyFont="1" applyFill="1" applyBorder="1" applyAlignment="1">
      <alignment horizontal="right" vertical="center"/>
    </xf>
    <xf numFmtId="38" fontId="3" fillId="0" borderId="8" xfId="1" applyFont="1" applyBorder="1" applyAlignment="1">
      <alignment horizontal="right" vertical="center"/>
    </xf>
    <xf numFmtId="38" fontId="3" fillId="0" borderId="1" xfId="1" applyFont="1" applyBorder="1" applyAlignment="1">
      <alignment horizontal="right" vertical="center"/>
    </xf>
    <xf numFmtId="38" fontId="3" fillId="0" borderId="9" xfId="1" applyFont="1" applyBorder="1" applyAlignment="1">
      <alignment horizontal="center" vertical="center"/>
    </xf>
    <xf numFmtId="9" fontId="3" fillId="0" borderId="7" xfId="2" applyFont="1" applyBorder="1" applyAlignment="1">
      <alignment horizontal="center" vertical="center"/>
    </xf>
    <xf numFmtId="9" fontId="3" fillId="0" borderId="9" xfId="2" applyFont="1" applyBorder="1" applyAlignment="1">
      <alignment horizontal="center" vertical="center"/>
    </xf>
    <xf numFmtId="9" fontId="3" fillId="0" borderId="11" xfId="2" applyFont="1" applyFill="1" applyBorder="1" applyAlignment="1">
      <alignment horizontal="center" vertical="center"/>
    </xf>
    <xf numFmtId="38" fontId="3" fillId="2" borderId="11" xfId="1" applyFont="1" applyFill="1" applyBorder="1" applyAlignment="1">
      <alignment horizontal="right" vertical="center"/>
    </xf>
    <xf numFmtId="38" fontId="5" fillId="0" borderId="20" xfId="1" applyFont="1" applyFill="1" applyBorder="1" applyAlignment="1">
      <alignment horizontal="center" vertical="center"/>
    </xf>
    <xf numFmtId="38" fontId="9" fillId="0" borderId="0" xfId="1" applyFont="1" applyBorder="1" applyAlignment="1">
      <alignment horizontal="righ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center" vertical="center" wrapText="1"/>
    </xf>
    <xf numFmtId="0" fontId="3" fillId="0" borderId="5" xfId="0" applyFont="1" applyBorder="1" applyAlignment="1">
      <alignment horizontal="center" vertical="center"/>
    </xf>
    <xf numFmtId="9" fontId="3" fillId="0" borderId="31" xfId="2" applyFont="1" applyBorder="1" applyAlignment="1">
      <alignment horizontal="center" vertical="center"/>
    </xf>
    <xf numFmtId="9" fontId="3" fillId="0" borderId="6" xfId="2" applyFont="1" applyBorder="1" applyAlignment="1">
      <alignment horizontal="center" vertical="center"/>
    </xf>
    <xf numFmtId="9" fontId="3" fillId="0" borderId="30" xfId="2" applyFont="1" applyBorder="1" applyAlignment="1">
      <alignment horizontal="center" vertical="center"/>
    </xf>
    <xf numFmtId="38" fontId="3" fillId="0" borderId="6" xfId="1" applyFont="1" applyBorder="1" applyAlignment="1">
      <alignment horizontal="center" vertical="center"/>
    </xf>
    <xf numFmtId="38" fontId="3" fillId="0" borderId="30" xfId="1"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38" fontId="3" fillId="3" borderId="5" xfId="0" applyNumberFormat="1" applyFont="1" applyFill="1" applyBorder="1" applyAlignment="1">
      <alignment horizontal="right" vertical="center"/>
    </xf>
    <xf numFmtId="38" fontId="3" fillId="3" borderId="26" xfId="0" applyNumberFormat="1" applyFont="1" applyFill="1" applyBorder="1" applyAlignment="1">
      <alignment horizontal="right"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38" fontId="3" fillId="0" borderId="7" xfId="1" applyFont="1" applyBorder="1" applyAlignment="1">
      <alignment horizontal="right" vertical="center"/>
    </xf>
    <xf numFmtId="0" fontId="3" fillId="0" borderId="27" xfId="0" applyFont="1" applyBorder="1" applyAlignment="1">
      <alignment horizontal="center" vertical="center"/>
    </xf>
    <xf numFmtId="38" fontId="3" fillId="2" borderId="0" xfId="1" applyFont="1" applyFill="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41EA-BAB6-4CA6-A3A9-5D90D0D04DBF}">
  <dimension ref="A1:AA35"/>
  <sheetViews>
    <sheetView tabSelected="1" workbookViewId="0">
      <selection activeCell="B28" sqref="B28:S29"/>
    </sheetView>
  </sheetViews>
  <sheetFormatPr defaultRowHeight="18" x14ac:dyDescent="0.45"/>
  <cols>
    <col min="4" max="4" width="5.69921875" customWidth="1"/>
    <col min="6" max="9" width="5.69921875" customWidth="1"/>
    <col min="11" max="11" width="5.69921875" customWidth="1"/>
    <col min="20" max="20" width="10.796875" customWidth="1"/>
    <col min="21" max="26" width="10.69921875" customWidth="1"/>
  </cols>
  <sheetData>
    <row r="1" spans="1:27" ht="19.2" customHeight="1" thickTop="1" thickBot="1" x14ac:dyDescent="0.5">
      <c r="A1" s="154" t="s">
        <v>27</v>
      </c>
      <c r="B1" s="155"/>
      <c r="C1" s="155"/>
      <c r="D1" s="155"/>
      <c r="E1" s="155"/>
      <c r="F1" s="155"/>
      <c r="G1" s="155"/>
      <c r="H1" s="155"/>
      <c r="I1" s="155"/>
      <c r="J1" s="155"/>
      <c r="K1" s="155"/>
      <c r="L1" s="156"/>
      <c r="M1" s="106" t="s">
        <v>49</v>
      </c>
      <c r="N1" s="139"/>
      <c r="O1" s="139"/>
      <c r="P1" s="139"/>
      <c r="Q1" s="139"/>
      <c r="R1" s="139"/>
      <c r="S1" s="140"/>
      <c r="T1" s="34"/>
      <c r="U1" s="160" t="s">
        <v>42</v>
      </c>
      <c r="V1" s="161"/>
      <c r="W1" s="162"/>
    </row>
    <row r="2" spans="1:27"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7" ht="32.4" x14ac:dyDescent="0.45">
      <c r="A3" s="123" t="s">
        <v>8</v>
      </c>
      <c r="B3" s="124"/>
      <c r="C3" s="19">
        <v>2869</v>
      </c>
      <c r="D3" s="12" t="s">
        <v>1</v>
      </c>
      <c r="E3" s="13">
        <v>5200</v>
      </c>
      <c r="F3" s="15" t="s">
        <v>3</v>
      </c>
      <c r="G3" s="117">
        <v>0.8</v>
      </c>
      <c r="H3" s="84"/>
      <c r="I3" s="118"/>
      <c r="J3" s="50">
        <f>ROUNDDOWN(C3*G3,0)</f>
        <v>2295</v>
      </c>
      <c r="K3" s="12" t="s">
        <v>0</v>
      </c>
      <c r="L3" s="11">
        <f>ROUNDDOWN((E3-1)*G3,0)</f>
        <v>4159</v>
      </c>
      <c r="M3" s="148" t="s">
        <v>22</v>
      </c>
      <c r="N3" s="148"/>
      <c r="O3" s="148"/>
      <c r="P3" s="148"/>
      <c r="Q3" s="148"/>
      <c r="R3" s="148"/>
      <c r="S3" s="149"/>
      <c r="T3" s="31"/>
      <c r="U3" s="34" t="s">
        <v>5</v>
      </c>
      <c r="V3" s="37" t="s">
        <v>7</v>
      </c>
      <c r="W3" s="34" t="s">
        <v>6</v>
      </c>
    </row>
    <row r="4" spans="1:27" ht="32.4" x14ac:dyDescent="0.45">
      <c r="A4" s="125"/>
      <c r="B4" s="89"/>
      <c r="C4" s="20">
        <f>E3</f>
        <v>5200</v>
      </c>
      <c r="D4" s="4" t="s">
        <v>1</v>
      </c>
      <c r="E4" s="1">
        <v>12790</v>
      </c>
      <c r="F4" s="21" t="s">
        <v>4</v>
      </c>
      <c r="G4" s="26">
        <v>0.8</v>
      </c>
      <c r="H4" s="4" t="s">
        <v>0</v>
      </c>
      <c r="I4" s="27">
        <v>0.5</v>
      </c>
      <c r="J4" s="20">
        <f>ROUNDDOWN(C4*G3,0)</f>
        <v>4160</v>
      </c>
      <c r="K4" s="2" t="s">
        <v>0</v>
      </c>
      <c r="L4" s="7">
        <f>ROUNDDOWN(E4*I4,0)</f>
        <v>6395</v>
      </c>
      <c r="M4" s="150"/>
      <c r="N4" s="150"/>
      <c r="O4" s="150"/>
      <c r="P4" s="150"/>
      <c r="Q4" s="150"/>
      <c r="R4" s="150"/>
      <c r="S4" s="151"/>
      <c r="T4" s="42"/>
      <c r="U4" s="38">
        <v>12700</v>
      </c>
      <c r="V4" s="39">
        <f>ROUNDDOWN((0.8*U4-0.3*((U4-C4)/(E4-C4))*U4),0)</f>
        <v>6395</v>
      </c>
      <c r="W4" s="40">
        <f>ROUNDUP(V4/U4,5)</f>
        <v>0.50354999999999994</v>
      </c>
    </row>
    <row r="5" spans="1:27" ht="32.4" x14ac:dyDescent="0.45">
      <c r="A5" s="125"/>
      <c r="B5" s="89"/>
      <c r="C5" s="20">
        <f>E4</f>
        <v>12790</v>
      </c>
      <c r="D5" s="4" t="s">
        <v>2</v>
      </c>
      <c r="E5" s="1">
        <v>14130</v>
      </c>
      <c r="F5" s="21" t="s">
        <v>4</v>
      </c>
      <c r="G5" s="90">
        <v>0.5</v>
      </c>
      <c r="H5" s="79"/>
      <c r="I5" s="91"/>
      <c r="J5" s="20">
        <f>ROUNDDOWN((C5+1)*G5,0)</f>
        <v>6395</v>
      </c>
      <c r="K5" s="2" t="s">
        <v>0</v>
      </c>
      <c r="L5" s="7">
        <f>ROUNDDOWN((E5+1)*G5,0)</f>
        <v>7065</v>
      </c>
      <c r="M5" s="150"/>
      <c r="N5" s="150"/>
      <c r="O5" s="150"/>
      <c r="P5" s="150"/>
      <c r="Q5" s="150"/>
      <c r="R5" s="150"/>
      <c r="S5" s="151"/>
      <c r="T5" s="42"/>
      <c r="U5" s="41"/>
      <c r="V5" s="41"/>
      <c r="W5" s="41"/>
    </row>
    <row r="6" spans="1:27" ht="33" thickBot="1" x14ac:dyDescent="0.5">
      <c r="A6" s="137"/>
      <c r="B6" s="138"/>
      <c r="C6" s="22">
        <f>E5</f>
        <v>14130</v>
      </c>
      <c r="D6" s="10" t="s">
        <v>2</v>
      </c>
      <c r="E6" s="73" t="s">
        <v>22</v>
      </c>
      <c r="F6" s="74"/>
      <c r="G6" s="92"/>
      <c r="H6" s="93"/>
      <c r="I6" s="94"/>
      <c r="J6" s="22">
        <f>L5</f>
        <v>7065</v>
      </c>
      <c r="K6" s="146" t="s">
        <v>22</v>
      </c>
      <c r="L6" s="147"/>
      <c r="M6" s="152"/>
      <c r="N6" s="152"/>
      <c r="O6" s="152"/>
      <c r="P6" s="152"/>
      <c r="Q6" s="152"/>
      <c r="R6" s="152"/>
      <c r="S6" s="153"/>
      <c r="T6" s="42"/>
      <c r="U6" s="41"/>
      <c r="V6" s="41"/>
      <c r="W6" s="41"/>
    </row>
    <row r="7" spans="1:27" ht="18" customHeight="1" x14ac:dyDescent="0.45">
      <c r="A7" s="123" t="s">
        <v>9</v>
      </c>
      <c r="B7" s="124"/>
      <c r="C7" s="23">
        <f>C3</f>
        <v>2869</v>
      </c>
      <c r="D7" s="12" t="s">
        <v>1</v>
      </c>
      <c r="E7" s="14">
        <f>E3</f>
        <v>5200</v>
      </c>
      <c r="F7" s="15" t="s">
        <v>3</v>
      </c>
      <c r="G7" s="117">
        <f>G3</f>
        <v>0.8</v>
      </c>
      <c r="H7" s="84"/>
      <c r="I7" s="118"/>
      <c r="J7" s="50">
        <f>ROUNDDOWN(C7*G7,0)</f>
        <v>2295</v>
      </c>
      <c r="K7" s="12" t="s">
        <v>0</v>
      </c>
      <c r="L7" s="11">
        <f>ROUNDDOWN((E7-1)*G7,0)</f>
        <v>4159</v>
      </c>
      <c r="M7" s="106" t="s">
        <v>50</v>
      </c>
      <c r="N7" s="139"/>
      <c r="O7" s="139"/>
      <c r="P7" s="139"/>
      <c r="Q7" s="139"/>
      <c r="R7" s="139"/>
      <c r="S7" s="140"/>
      <c r="T7" s="43"/>
      <c r="U7" s="34" t="s">
        <v>5</v>
      </c>
      <c r="V7" s="37" t="s">
        <v>7</v>
      </c>
      <c r="W7" s="34" t="s">
        <v>6</v>
      </c>
    </row>
    <row r="8" spans="1:27" x14ac:dyDescent="0.45">
      <c r="A8" s="125"/>
      <c r="B8" s="89"/>
      <c r="C8" s="20">
        <f>E7</f>
        <v>5200</v>
      </c>
      <c r="D8" s="4" t="s">
        <v>1</v>
      </c>
      <c r="E8" s="3">
        <f>E4</f>
        <v>12790</v>
      </c>
      <c r="F8" s="21" t="s">
        <v>4</v>
      </c>
      <c r="G8" s="26">
        <f>G4</f>
        <v>0.8</v>
      </c>
      <c r="H8" s="4" t="s">
        <v>0</v>
      </c>
      <c r="I8" s="27">
        <f>I4</f>
        <v>0.5</v>
      </c>
      <c r="J8" s="20">
        <f>ROUNDDOWN(C8*G7,0)</f>
        <v>4160</v>
      </c>
      <c r="K8" s="2" t="s">
        <v>0</v>
      </c>
      <c r="L8" s="7">
        <f>ROUNDDOWN(E8*I8,0)</f>
        <v>6395</v>
      </c>
      <c r="M8" s="141"/>
      <c r="N8" s="142"/>
      <c r="O8" s="142"/>
      <c r="P8" s="142"/>
      <c r="Q8" s="142"/>
      <c r="R8" s="142"/>
      <c r="S8" s="143"/>
      <c r="T8" s="43"/>
      <c r="U8" s="38">
        <v>9000</v>
      </c>
      <c r="V8" s="39">
        <f>ROUNDDOWN((0.8*U8-0.3*((U8-C8)/(E8-C8))*U8),0)</f>
        <v>5848</v>
      </c>
      <c r="W8" s="40">
        <f>ROUNDUP(V8/U8,5)</f>
        <v>0.64977999999999991</v>
      </c>
    </row>
    <row r="9" spans="1:27" x14ac:dyDescent="0.45">
      <c r="A9" s="125"/>
      <c r="B9" s="89"/>
      <c r="C9" s="20">
        <f>E8</f>
        <v>12790</v>
      </c>
      <c r="D9" s="4" t="s">
        <v>2</v>
      </c>
      <c r="E9" s="1">
        <v>15690</v>
      </c>
      <c r="F9" s="21" t="s">
        <v>4</v>
      </c>
      <c r="G9" s="90">
        <f>G5</f>
        <v>0.5</v>
      </c>
      <c r="H9" s="79"/>
      <c r="I9" s="91"/>
      <c r="J9" s="20">
        <f>ROUNDDOWN((C9+1)*G9,0)</f>
        <v>6395</v>
      </c>
      <c r="K9" s="2" t="s">
        <v>0</v>
      </c>
      <c r="L9" s="7">
        <f>ROUNDDOWN((E9+1)*G9,0)</f>
        <v>7845</v>
      </c>
      <c r="M9" s="144">
        <f>C10</f>
        <v>15690</v>
      </c>
      <c r="N9" s="63" t="s">
        <v>12</v>
      </c>
      <c r="O9" s="49">
        <v>30</v>
      </c>
      <c r="P9" s="63" t="s">
        <v>12</v>
      </c>
      <c r="Q9" s="5">
        <v>0.67</v>
      </c>
      <c r="R9" s="63" t="s">
        <v>13</v>
      </c>
      <c r="S9" s="7">
        <f>ROUNDDOWN($M$9*O9*Q9,0)</f>
        <v>315369</v>
      </c>
      <c r="T9" s="44"/>
      <c r="U9" s="41"/>
      <c r="V9" s="41"/>
      <c r="W9" s="41"/>
    </row>
    <row r="10" spans="1:27" ht="18.600000000000001" thickBot="1" x14ac:dyDescent="0.5">
      <c r="A10" s="137"/>
      <c r="B10" s="138"/>
      <c r="C10" s="24">
        <f>E9</f>
        <v>15690</v>
      </c>
      <c r="D10" s="10" t="s">
        <v>2</v>
      </c>
      <c r="E10" s="73" t="s">
        <v>22</v>
      </c>
      <c r="F10" s="74"/>
      <c r="G10" s="92"/>
      <c r="H10" s="93"/>
      <c r="I10" s="94"/>
      <c r="J10" s="22">
        <f>L9</f>
        <v>7845</v>
      </c>
      <c r="K10" s="146" t="s">
        <v>22</v>
      </c>
      <c r="L10" s="147"/>
      <c r="M10" s="145"/>
      <c r="N10" s="64"/>
      <c r="O10" s="10">
        <v>30</v>
      </c>
      <c r="P10" s="64"/>
      <c r="Q10" s="8">
        <v>0.5</v>
      </c>
      <c r="R10" s="64"/>
      <c r="S10" s="9">
        <f>$M$9*O10*Q10</f>
        <v>235350</v>
      </c>
      <c r="T10" s="44"/>
      <c r="U10" s="41"/>
      <c r="V10" s="41"/>
      <c r="W10" s="41"/>
      <c r="AA10">
        <v>30</v>
      </c>
    </row>
    <row r="11" spans="1:27" ht="18" customHeight="1" x14ac:dyDescent="0.45">
      <c r="A11" s="123" t="s">
        <v>10</v>
      </c>
      <c r="B11" s="124"/>
      <c r="C11" s="23">
        <f>C7</f>
        <v>2869</v>
      </c>
      <c r="D11" s="12" t="s">
        <v>1</v>
      </c>
      <c r="E11" s="14">
        <f>E7</f>
        <v>5200</v>
      </c>
      <c r="F11" s="15" t="s">
        <v>3</v>
      </c>
      <c r="G11" s="117">
        <f>G7</f>
        <v>0.8</v>
      </c>
      <c r="H11" s="84"/>
      <c r="I11" s="118"/>
      <c r="J11" s="50">
        <f>ROUNDDOWN(C11*G11,0)</f>
        <v>2295</v>
      </c>
      <c r="K11" s="12" t="s">
        <v>0</v>
      </c>
      <c r="L11" s="11">
        <f>ROUNDDOWN((E11-1)*G11,0)</f>
        <v>4159</v>
      </c>
      <c r="M11" s="128" t="s">
        <v>51</v>
      </c>
      <c r="N11" s="83"/>
      <c r="O11" s="83"/>
      <c r="P11" s="83"/>
      <c r="Q11" s="83"/>
      <c r="R11" s="83"/>
      <c r="S11" s="124"/>
      <c r="T11" s="43"/>
      <c r="U11" s="34" t="s">
        <v>5</v>
      </c>
      <c r="V11" s="37" t="s">
        <v>7</v>
      </c>
      <c r="W11" s="34" t="s">
        <v>6</v>
      </c>
      <c r="AA11">
        <v>28</v>
      </c>
    </row>
    <row r="12" spans="1:27" x14ac:dyDescent="0.45">
      <c r="A12" s="125"/>
      <c r="B12" s="89"/>
      <c r="C12" s="20">
        <f>E11</f>
        <v>5200</v>
      </c>
      <c r="D12" s="4" t="s">
        <v>1</v>
      </c>
      <c r="E12" s="3">
        <f>E8</f>
        <v>12790</v>
      </c>
      <c r="F12" s="21" t="s">
        <v>4</v>
      </c>
      <c r="G12" s="26">
        <f>G8</f>
        <v>0.8</v>
      </c>
      <c r="H12" s="4" t="s">
        <v>0</v>
      </c>
      <c r="I12" s="27">
        <f>I8</f>
        <v>0.5</v>
      </c>
      <c r="J12" s="20">
        <f>ROUNDDOWN(C12*G11,0)</f>
        <v>4160</v>
      </c>
      <c r="K12" s="2" t="s">
        <v>0</v>
      </c>
      <c r="L12" s="7">
        <f>ROUNDDOWN(E12*I12,0)</f>
        <v>6395</v>
      </c>
      <c r="M12" s="129"/>
      <c r="N12" s="63"/>
      <c r="O12" s="63"/>
      <c r="P12" s="63"/>
      <c r="Q12" s="63"/>
      <c r="R12" s="63"/>
      <c r="S12" s="89"/>
      <c r="T12" s="43"/>
      <c r="U12" s="38">
        <v>12380</v>
      </c>
      <c r="V12" s="39">
        <f>ROUNDDOWN((0.8*U12-0.3*((U12-C12)/(E12-C12))*U12),0)</f>
        <v>6390</v>
      </c>
      <c r="W12" s="40">
        <f>ROUNDUP(V12/U12,5)</f>
        <v>0.51615999999999995</v>
      </c>
    </row>
    <row r="13" spans="1:27" x14ac:dyDescent="0.45">
      <c r="A13" s="125"/>
      <c r="B13" s="89"/>
      <c r="C13" s="20">
        <f>E12</f>
        <v>12790</v>
      </c>
      <c r="D13" s="4" t="s">
        <v>2</v>
      </c>
      <c r="E13" s="1">
        <v>17270</v>
      </c>
      <c r="F13" s="21" t="s">
        <v>4</v>
      </c>
      <c r="G13" s="90">
        <f>G9</f>
        <v>0.5</v>
      </c>
      <c r="H13" s="79"/>
      <c r="I13" s="91"/>
      <c r="J13" s="20">
        <f>ROUNDDOWN((C13+1)*G13,0)</f>
        <v>6395</v>
      </c>
      <c r="K13" s="2" t="s">
        <v>0</v>
      </c>
      <c r="L13" s="7">
        <f>ROUNDDOWN((E13+1)*G13,0)</f>
        <v>8635</v>
      </c>
      <c r="M13" s="129"/>
      <c r="N13" s="63"/>
      <c r="O13" s="63"/>
      <c r="P13" s="63"/>
      <c r="Q13" s="63"/>
      <c r="R13" s="63"/>
      <c r="S13" s="89"/>
      <c r="T13" s="43"/>
    </row>
    <row r="14" spans="1:27" ht="18.600000000000001" thickBot="1" x14ac:dyDescent="0.5">
      <c r="A14" s="126"/>
      <c r="B14" s="127"/>
      <c r="C14" s="25">
        <f>E13</f>
        <v>17270</v>
      </c>
      <c r="D14" s="16" t="s">
        <v>2</v>
      </c>
      <c r="E14" s="133" t="s">
        <v>22</v>
      </c>
      <c r="F14" s="134"/>
      <c r="G14" s="130"/>
      <c r="H14" s="131"/>
      <c r="I14" s="132"/>
      <c r="J14" s="29">
        <f>L13</f>
        <v>8635</v>
      </c>
      <c r="K14" s="135" t="s">
        <v>22</v>
      </c>
      <c r="L14" s="136"/>
      <c r="M14" s="28">
        <f>C14</f>
        <v>17270</v>
      </c>
      <c r="N14" s="16" t="s">
        <v>12</v>
      </c>
      <c r="O14" s="16">
        <v>30</v>
      </c>
      <c r="P14" s="16" t="s">
        <v>12</v>
      </c>
      <c r="Q14" s="17">
        <v>0.67</v>
      </c>
      <c r="R14" s="16" t="s">
        <v>13</v>
      </c>
      <c r="S14" s="18">
        <f>M14*O14*Q14</f>
        <v>347127</v>
      </c>
      <c r="T14" s="44"/>
    </row>
    <row r="15" spans="1:27" ht="18" customHeight="1" x14ac:dyDescent="0.45">
      <c r="A15" s="106" t="s">
        <v>11</v>
      </c>
      <c r="B15" s="107"/>
      <c r="C15" s="112">
        <f>C11</f>
        <v>2869</v>
      </c>
      <c r="D15" s="103" t="s">
        <v>1</v>
      </c>
      <c r="E15" s="114">
        <f>E11</f>
        <v>5200</v>
      </c>
      <c r="F15" s="116" t="s">
        <v>3</v>
      </c>
      <c r="G15" s="117">
        <f>G11</f>
        <v>0.8</v>
      </c>
      <c r="H15" s="84"/>
      <c r="I15" s="118"/>
      <c r="J15" s="101">
        <f>ROUNDDOWN(C15*G15,0)</f>
        <v>2295</v>
      </c>
      <c r="K15" s="103" t="s">
        <v>0</v>
      </c>
      <c r="L15" s="85">
        <f>ROUNDDOWN((E15-1)*G15,0)</f>
        <v>4159</v>
      </c>
      <c r="M15" s="104">
        <f>C15</f>
        <v>2869</v>
      </c>
      <c r="N15" s="83" t="s">
        <v>12</v>
      </c>
      <c r="O15" s="83">
        <v>30</v>
      </c>
      <c r="P15" s="83" t="s">
        <v>12</v>
      </c>
      <c r="Q15" s="84">
        <v>1</v>
      </c>
      <c r="R15" s="83" t="s">
        <v>13</v>
      </c>
      <c r="S15" s="85">
        <f>M15*O15*Q15</f>
        <v>86070</v>
      </c>
      <c r="T15" s="86" t="s">
        <v>37</v>
      </c>
      <c r="U15" s="41"/>
      <c r="V15" s="41"/>
      <c r="W15" s="41"/>
      <c r="X15" s="100"/>
      <c r="Y15" s="100"/>
      <c r="Z15" s="41"/>
    </row>
    <row r="16" spans="1:27" ht="18" customHeight="1" x14ac:dyDescent="0.45">
      <c r="A16" s="108"/>
      <c r="B16" s="109"/>
      <c r="C16" s="113"/>
      <c r="D16" s="71"/>
      <c r="E16" s="115"/>
      <c r="F16" s="72"/>
      <c r="G16" s="90"/>
      <c r="H16" s="79"/>
      <c r="I16" s="91"/>
      <c r="J16" s="102"/>
      <c r="K16" s="71"/>
      <c r="L16" s="82"/>
      <c r="M16" s="105"/>
      <c r="N16" s="63"/>
      <c r="O16" s="63"/>
      <c r="P16" s="63"/>
      <c r="Q16" s="79"/>
      <c r="R16" s="63"/>
      <c r="S16" s="82"/>
      <c r="T16" s="86"/>
      <c r="U16" s="34" t="s">
        <v>5</v>
      </c>
      <c r="V16" s="37" t="s">
        <v>7</v>
      </c>
      <c r="W16" s="34" t="s">
        <v>6</v>
      </c>
      <c r="X16" s="100"/>
      <c r="Y16" s="100"/>
      <c r="Z16" s="41"/>
    </row>
    <row r="17" spans="1:26" ht="18" customHeight="1" x14ac:dyDescent="0.45">
      <c r="A17" s="108"/>
      <c r="B17" s="109"/>
      <c r="C17" s="69">
        <f>E15</f>
        <v>5200</v>
      </c>
      <c r="D17" s="63" t="s">
        <v>1</v>
      </c>
      <c r="E17" s="88">
        <v>11490</v>
      </c>
      <c r="F17" s="89" t="s">
        <v>4</v>
      </c>
      <c r="G17" s="90">
        <v>0.8</v>
      </c>
      <c r="H17" s="63" t="s">
        <v>0</v>
      </c>
      <c r="I17" s="119">
        <v>0.45</v>
      </c>
      <c r="J17" s="69">
        <f>ROUNDDOWN(C17*G17,0)</f>
        <v>4160</v>
      </c>
      <c r="K17" s="71" t="s">
        <v>0</v>
      </c>
      <c r="L17" s="82">
        <f>ROUNDDOWN(E17*I17,0)</f>
        <v>5170</v>
      </c>
      <c r="M17" s="99">
        <f>C21</f>
        <v>16490</v>
      </c>
      <c r="N17" s="63" t="s">
        <v>12</v>
      </c>
      <c r="O17" s="63">
        <v>30</v>
      </c>
      <c r="P17" s="63" t="s">
        <v>12</v>
      </c>
      <c r="Q17" s="79">
        <v>1</v>
      </c>
      <c r="R17" s="63" t="s">
        <v>13</v>
      </c>
      <c r="S17" s="82">
        <f>M17*O17*Q17</f>
        <v>494700</v>
      </c>
      <c r="T17" s="86" t="s">
        <v>43</v>
      </c>
      <c r="U17" s="95">
        <v>7000</v>
      </c>
      <c r="V17" s="96">
        <f>ROUNDDOWN((0.8*U17-0.35*((U17-C17)/(E17-C17))*U17),0)</f>
        <v>4898</v>
      </c>
      <c r="W17" s="97">
        <f>ROUNDUP(V17/U17,5)</f>
        <v>0.69972000000000001</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95"/>
      <c r="V18" s="96"/>
      <c r="W18" s="97" t="e">
        <f t="shared" ref="W18:W20" si="0">ROUNDUP(V18/U18,5)</f>
        <v>#DIV/0!</v>
      </c>
      <c r="X18" s="98"/>
      <c r="Y18" s="87" t="s">
        <v>41</v>
      </c>
      <c r="Z18" s="87"/>
    </row>
    <row r="19" spans="1:26" ht="18" customHeight="1" x14ac:dyDescent="0.45">
      <c r="A19" s="108"/>
      <c r="B19" s="109"/>
      <c r="C19" s="69">
        <f>E17</f>
        <v>11490</v>
      </c>
      <c r="D19" s="63" t="s">
        <v>2</v>
      </c>
      <c r="E19" s="88">
        <v>16490</v>
      </c>
      <c r="F19" s="89" t="s">
        <v>4</v>
      </c>
      <c r="G19" s="90">
        <v>0.45</v>
      </c>
      <c r="H19" s="79"/>
      <c r="I19" s="91"/>
      <c r="J19" s="69">
        <f>ROUNDDOWN((C19+1)*G19,0)</f>
        <v>5170</v>
      </c>
      <c r="K19" s="71" t="s">
        <v>0</v>
      </c>
      <c r="L19" s="82">
        <f>ROUNDDOWN((E19+1)*G19,0)</f>
        <v>7420</v>
      </c>
      <c r="M19" s="75" t="s">
        <v>25</v>
      </c>
      <c r="N19" s="76"/>
      <c r="O19" s="76"/>
      <c r="P19" s="76"/>
      <c r="Q19" s="76"/>
      <c r="R19" s="76"/>
      <c r="S19" s="120">
        <v>376750</v>
      </c>
      <c r="T19" s="121" t="s">
        <v>18</v>
      </c>
      <c r="U19" s="95"/>
      <c r="V19" s="122">
        <f>ROUNDDOWN((0.05*U17)+4596,0)</f>
        <v>4946</v>
      </c>
      <c r="W19" s="97">
        <f>ROUNDUP(V19/U17,5)</f>
        <v>0.70657999999999999</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95"/>
      <c r="V20" s="122"/>
      <c r="W20" s="97" t="e">
        <f t="shared" si="0"/>
        <v>#DIV/0!</v>
      </c>
      <c r="X20" s="98"/>
    </row>
    <row r="21" spans="1:26" ht="18" customHeight="1" x14ac:dyDescent="0.45">
      <c r="A21" s="108"/>
      <c r="B21" s="109"/>
      <c r="C21" s="61">
        <f>E19</f>
        <v>16490</v>
      </c>
      <c r="D21" s="63" t="s">
        <v>2</v>
      </c>
      <c r="E21" s="65" t="s">
        <v>22</v>
      </c>
      <c r="F21" s="66"/>
      <c r="G21" s="90"/>
      <c r="H21" s="79"/>
      <c r="I21" s="91"/>
      <c r="J21" s="69">
        <f>L19</f>
        <v>7420</v>
      </c>
      <c r="K21" s="71" t="s">
        <v>22</v>
      </c>
      <c r="L21" s="72"/>
      <c r="M21" s="75" t="s">
        <v>26</v>
      </c>
      <c r="N21" s="76"/>
      <c r="O21" s="76"/>
      <c r="P21" s="76"/>
      <c r="Q21" s="76"/>
      <c r="R21" s="76"/>
      <c r="S21" s="54">
        <f>ROUND(S19/S17,5)</f>
        <v>0.76156999999999997</v>
      </c>
      <c r="T21" s="45"/>
      <c r="U21" s="46"/>
      <c r="V21" s="46"/>
      <c r="W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5"/>
      <c r="U22" s="46"/>
      <c r="V22" s="46"/>
      <c r="W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6"/>
      <c r="U23" s="30"/>
      <c r="V23" s="30"/>
      <c r="W23" s="30"/>
    </row>
    <row r="24" spans="1:26" ht="18.600000000000001" customHeight="1" x14ac:dyDescent="0.45">
      <c r="A24" s="33" t="s">
        <v>29</v>
      </c>
      <c r="B24" s="57" t="s">
        <v>52</v>
      </c>
      <c r="C24" s="57"/>
      <c r="D24" s="57"/>
      <c r="E24" s="57"/>
      <c r="F24" s="57"/>
      <c r="G24" s="57"/>
      <c r="H24" s="57"/>
      <c r="I24" s="57"/>
      <c r="J24" s="57"/>
      <c r="K24" s="57"/>
      <c r="L24" s="57"/>
      <c r="M24" s="57"/>
      <c r="N24" s="57"/>
      <c r="O24" s="57"/>
      <c r="P24" s="57"/>
      <c r="Q24" s="57"/>
      <c r="R24" s="57"/>
      <c r="S24" s="57"/>
      <c r="T24" s="47"/>
      <c r="U24" s="30"/>
      <c r="V24" s="30"/>
      <c r="W24" s="30"/>
    </row>
    <row r="25" spans="1:26" ht="18.600000000000001" customHeight="1" x14ac:dyDescent="0.45">
      <c r="A25" s="33" t="s">
        <v>29</v>
      </c>
      <c r="B25" s="58" t="s">
        <v>53</v>
      </c>
      <c r="C25" s="58"/>
      <c r="D25" s="58"/>
      <c r="E25" s="58"/>
      <c r="F25" s="58"/>
      <c r="G25" s="58"/>
      <c r="H25" s="58"/>
      <c r="I25" s="58"/>
      <c r="J25" s="58"/>
      <c r="K25" s="58"/>
      <c r="L25" s="58"/>
      <c r="M25" s="58"/>
      <c r="N25" s="58"/>
      <c r="O25" s="58"/>
      <c r="P25" s="58"/>
      <c r="Q25" s="58"/>
      <c r="R25" s="58"/>
      <c r="S25" s="58"/>
      <c r="T25" s="47"/>
      <c r="U25" s="30"/>
      <c r="V25" s="30"/>
      <c r="W25" s="30"/>
    </row>
    <row r="26" spans="1:26" ht="18.600000000000001" customHeight="1" x14ac:dyDescent="0.45">
      <c r="A26" s="59" t="s">
        <v>29</v>
      </c>
      <c r="B26" s="60" t="s">
        <v>54</v>
      </c>
      <c r="C26" s="60"/>
      <c r="D26" s="60"/>
      <c r="E26" s="60"/>
      <c r="F26" s="60"/>
      <c r="G26" s="60"/>
      <c r="H26" s="60"/>
      <c r="I26" s="60"/>
      <c r="J26" s="60"/>
      <c r="K26" s="60"/>
      <c r="L26" s="60"/>
      <c r="M26" s="60"/>
      <c r="N26" s="60"/>
      <c r="O26" s="60"/>
      <c r="P26" s="60"/>
      <c r="Q26" s="60"/>
      <c r="R26" s="60"/>
      <c r="S26" s="60"/>
      <c r="T26" s="47"/>
      <c r="U26" s="30"/>
      <c r="V26" s="30"/>
      <c r="W26" s="30"/>
    </row>
    <row r="27" spans="1:26" ht="18.600000000000001" customHeight="1" x14ac:dyDescent="0.45">
      <c r="A27" s="59"/>
      <c r="B27" s="60"/>
      <c r="C27" s="60"/>
      <c r="D27" s="60"/>
      <c r="E27" s="60"/>
      <c r="F27" s="60"/>
      <c r="G27" s="60"/>
      <c r="H27" s="60"/>
      <c r="I27" s="60"/>
      <c r="J27" s="60"/>
      <c r="K27" s="60"/>
      <c r="L27" s="60"/>
      <c r="M27" s="60"/>
      <c r="N27" s="60"/>
      <c r="O27" s="60"/>
      <c r="P27" s="60"/>
      <c r="Q27" s="60"/>
      <c r="R27" s="60"/>
      <c r="S27" s="60"/>
      <c r="T27" s="47"/>
      <c r="U27" s="30"/>
      <c r="V27" s="30"/>
      <c r="W27" s="30"/>
    </row>
    <row r="28" spans="1:26" ht="18.600000000000001" customHeight="1" x14ac:dyDescent="0.45">
      <c r="A28" s="59" t="s">
        <v>29</v>
      </c>
      <c r="B28" s="80" t="s">
        <v>48</v>
      </c>
      <c r="C28" s="80"/>
      <c r="D28" s="80"/>
      <c r="E28" s="80"/>
      <c r="F28" s="80"/>
      <c r="G28" s="80"/>
      <c r="H28" s="80"/>
      <c r="I28" s="80"/>
      <c r="J28" s="80"/>
      <c r="K28" s="80"/>
      <c r="L28" s="80"/>
      <c r="M28" s="80"/>
      <c r="N28" s="80"/>
      <c r="O28" s="80"/>
      <c r="P28" s="80"/>
      <c r="Q28" s="80"/>
      <c r="R28" s="80"/>
      <c r="S28" s="80"/>
      <c r="T28" s="47"/>
      <c r="U28" s="30"/>
      <c r="V28" s="30"/>
      <c r="W28" s="30"/>
    </row>
    <row r="29" spans="1:26" ht="18.600000000000001" customHeight="1" x14ac:dyDescent="0.45">
      <c r="A29" s="59"/>
      <c r="B29" s="80"/>
      <c r="C29" s="80"/>
      <c r="D29" s="80"/>
      <c r="E29" s="80"/>
      <c r="F29" s="80"/>
      <c r="G29" s="80"/>
      <c r="H29" s="80"/>
      <c r="I29" s="80"/>
      <c r="J29" s="80"/>
      <c r="K29" s="80"/>
      <c r="L29" s="80"/>
      <c r="M29" s="80"/>
      <c r="N29" s="80"/>
      <c r="O29" s="80"/>
      <c r="P29" s="80"/>
      <c r="Q29" s="80"/>
      <c r="R29" s="80"/>
      <c r="S29" s="80"/>
      <c r="T29" s="47"/>
      <c r="U29" s="30"/>
      <c r="V29" s="30"/>
      <c r="W29" s="30"/>
    </row>
    <row r="30" spans="1:26" ht="18" customHeight="1" x14ac:dyDescent="0.45">
      <c r="A30" s="6" t="s">
        <v>16</v>
      </c>
      <c r="B30" s="81" t="s">
        <v>19</v>
      </c>
      <c r="C30" s="81"/>
      <c r="D30" s="81"/>
      <c r="E30" s="81"/>
      <c r="F30" s="81"/>
      <c r="G30" s="81"/>
      <c r="H30" s="81"/>
      <c r="I30" s="81"/>
      <c r="J30" s="81"/>
      <c r="K30" s="81"/>
      <c r="L30" s="81"/>
      <c r="M30" s="81"/>
      <c r="N30" s="81"/>
      <c r="O30" s="81"/>
      <c r="P30" s="81"/>
      <c r="Q30" s="81"/>
      <c r="R30" s="81"/>
      <c r="S30" s="81"/>
      <c r="T30" s="47"/>
    </row>
    <row r="31" spans="1:26" x14ac:dyDescent="0.45">
      <c r="A31" s="6" t="s">
        <v>17</v>
      </c>
      <c r="B31" s="51" t="s">
        <v>20</v>
      </c>
      <c r="C31" s="51"/>
      <c r="D31" s="51"/>
      <c r="E31" s="51"/>
      <c r="F31" s="51"/>
      <c r="G31" s="51"/>
      <c r="H31" s="51"/>
      <c r="I31" s="51"/>
      <c r="J31" s="51"/>
      <c r="K31" s="51"/>
      <c r="L31" s="51"/>
      <c r="M31" s="51"/>
      <c r="N31" s="51"/>
      <c r="O31" s="51"/>
      <c r="P31" s="51"/>
      <c r="Q31" s="51"/>
      <c r="R31" s="51"/>
      <c r="S31" s="51"/>
      <c r="T31" s="47"/>
    </row>
    <row r="32" spans="1:26" x14ac:dyDescent="0.45">
      <c r="A32" s="52" t="s">
        <v>18</v>
      </c>
      <c r="B32" s="53" t="s">
        <v>21</v>
      </c>
      <c r="C32" s="53"/>
      <c r="D32" s="53"/>
      <c r="E32" s="53"/>
      <c r="F32" s="53"/>
      <c r="G32" s="53"/>
      <c r="H32" s="53"/>
      <c r="I32" s="53"/>
      <c r="J32" s="53"/>
      <c r="K32" s="53"/>
      <c r="L32" s="53"/>
      <c r="M32" s="53"/>
      <c r="N32" s="53"/>
      <c r="O32" s="53"/>
      <c r="P32" s="53"/>
      <c r="Q32" s="53"/>
      <c r="R32" s="53"/>
      <c r="S32" s="53"/>
      <c r="T32" s="32"/>
    </row>
    <row r="33" spans="1:20" x14ac:dyDescent="0.45">
      <c r="A33" s="52"/>
      <c r="B33" s="53"/>
      <c r="C33" s="53"/>
      <c r="D33" s="53"/>
      <c r="E33" s="53"/>
      <c r="F33" s="53"/>
      <c r="G33" s="53"/>
      <c r="H33" s="53"/>
      <c r="I33" s="53"/>
      <c r="J33" s="53"/>
      <c r="K33" s="53"/>
      <c r="L33" s="53"/>
      <c r="M33" s="53"/>
      <c r="N33" s="53"/>
      <c r="O33" s="53"/>
      <c r="P33" s="53"/>
      <c r="Q33" s="53"/>
      <c r="R33" s="53"/>
      <c r="S33" s="53"/>
      <c r="T33" s="32"/>
    </row>
    <row r="34" spans="1:20" x14ac:dyDescent="0.45">
      <c r="A34" s="52"/>
      <c r="B34" s="53"/>
      <c r="C34" s="53"/>
      <c r="D34" s="53"/>
      <c r="E34" s="53"/>
      <c r="F34" s="53"/>
      <c r="G34" s="53"/>
      <c r="H34" s="53"/>
      <c r="I34" s="53"/>
      <c r="J34" s="53"/>
      <c r="K34" s="53"/>
      <c r="L34" s="53"/>
      <c r="M34" s="53"/>
      <c r="N34" s="53"/>
      <c r="O34" s="53"/>
      <c r="P34" s="53"/>
      <c r="Q34" s="53"/>
      <c r="R34" s="53"/>
      <c r="S34" s="53"/>
      <c r="T34" s="32"/>
    </row>
    <row r="35" spans="1:20" x14ac:dyDescent="0.45">
      <c r="A35" s="52"/>
      <c r="B35" s="53"/>
      <c r="C35" s="53"/>
      <c r="D35" s="53"/>
      <c r="E35" s="53"/>
      <c r="F35" s="53"/>
      <c r="G35" s="53"/>
      <c r="H35" s="53"/>
      <c r="I35" s="53"/>
      <c r="J35" s="53"/>
      <c r="K35" s="53"/>
      <c r="L35" s="53"/>
      <c r="M35" s="53"/>
      <c r="N35" s="53"/>
      <c r="O35" s="53"/>
      <c r="P35" s="53"/>
      <c r="Q35" s="53"/>
      <c r="R35" s="53"/>
      <c r="S35" s="53"/>
      <c r="T35" s="32"/>
    </row>
  </sheetData>
  <mergeCells count="101">
    <mergeCell ref="A3:B6"/>
    <mergeCell ref="G3:I3"/>
    <mergeCell ref="M3:S6"/>
    <mergeCell ref="G5:I6"/>
    <mergeCell ref="E6:F6"/>
    <mergeCell ref="K6:L6"/>
    <mergeCell ref="A1:L1"/>
    <mergeCell ref="M1:S2"/>
    <mergeCell ref="U1:W2"/>
    <mergeCell ref="A2:B2"/>
    <mergeCell ref="C2:F2"/>
    <mergeCell ref="G2:I2"/>
    <mergeCell ref="J2:L2"/>
    <mergeCell ref="T19:T20"/>
    <mergeCell ref="V19:V20"/>
    <mergeCell ref="A11:B14"/>
    <mergeCell ref="G11:I11"/>
    <mergeCell ref="M11:S13"/>
    <mergeCell ref="G13:I14"/>
    <mergeCell ref="E14:F14"/>
    <mergeCell ref="K14:L14"/>
    <mergeCell ref="A7:B10"/>
    <mergeCell ref="G7:I7"/>
    <mergeCell ref="M7:S8"/>
    <mergeCell ref="G9:I10"/>
    <mergeCell ref="M9:M10"/>
    <mergeCell ref="N9:N10"/>
    <mergeCell ref="P9:P10"/>
    <mergeCell ref="R9:R10"/>
    <mergeCell ref="E10:F10"/>
    <mergeCell ref="K10:L10"/>
    <mergeCell ref="J15:J16"/>
    <mergeCell ref="K15:K16"/>
    <mergeCell ref="L15:L16"/>
    <mergeCell ref="M15:M16"/>
    <mergeCell ref="N15:N16"/>
    <mergeCell ref="O15:O16"/>
    <mergeCell ref="A15:B22"/>
    <mergeCell ref="C15:C16"/>
    <mergeCell ref="D15:D16"/>
    <mergeCell ref="E15:E16"/>
    <mergeCell ref="F15:F16"/>
    <mergeCell ref="G15:I16"/>
    <mergeCell ref="C17:C18"/>
    <mergeCell ref="D17:D18"/>
    <mergeCell ref="E17:E18"/>
    <mergeCell ref="F17:F18"/>
    <mergeCell ref="G17:G18"/>
    <mergeCell ref="H17:H18"/>
    <mergeCell ref="I17:I18"/>
    <mergeCell ref="K17:K18"/>
    <mergeCell ref="P15:P16"/>
    <mergeCell ref="Q15:Q16"/>
    <mergeCell ref="R15:R16"/>
    <mergeCell ref="S15:S16"/>
    <mergeCell ref="T15:T16"/>
    <mergeCell ref="Y18:Z19"/>
    <mergeCell ref="C19:C20"/>
    <mergeCell ref="D19:D20"/>
    <mergeCell ref="E19:E20"/>
    <mergeCell ref="F19:F20"/>
    <mergeCell ref="G19:I22"/>
    <mergeCell ref="J19:J20"/>
    <mergeCell ref="K19:K20"/>
    <mergeCell ref="L19:L20"/>
    <mergeCell ref="M19:R20"/>
    <mergeCell ref="S17:S18"/>
    <mergeCell ref="T17:T18"/>
    <mergeCell ref="U17:U20"/>
    <mergeCell ref="V17:V18"/>
    <mergeCell ref="W17:W18"/>
    <mergeCell ref="X17:X20"/>
    <mergeCell ref="W19:W20"/>
    <mergeCell ref="M17:M18"/>
    <mergeCell ref="X15:Y16"/>
    <mergeCell ref="N17:N18"/>
    <mergeCell ref="O17:O18"/>
    <mergeCell ref="P17:P18"/>
    <mergeCell ref="Q17:Q18"/>
    <mergeCell ref="R17:R18"/>
    <mergeCell ref="J17:J18"/>
    <mergeCell ref="A28:A29"/>
    <mergeCell ref="B28:S29"/>
    <mergeCell ref="B30:S30"/>
    <mergeCell ref="L17:L18"/>
    <mergeCell ref="S19:S20"/>
    <mergeCell ref="B31:S31"/>
    <mergeCell ref="A32:A35"/>
    <mergeCell ref="B32:S35"/>
    <mergeCell ref="S21:S22"/>
    <mergeCell ref="C23:S23"/>
    <mergeCell ref="B24:S24"/>
    <mergeCell ref="B25:S25"/>
    <mergeCell ref="A26:A27"/>
    <mergeCell ref="B26:S27"/>
    <mergeCell ref="C21:C22"/>
    <mergeCell ref="D21:D22"/>
    <mergeCell ref="E21:F22"/>
    <mergeCell ref="J21:J22"/>
    <mergeCell ref="K21:L22"/>
    <mergeCell ref="M21:R22"/>
  </mergeCells>
  <phoneticPr fontId="2"/>
  <dataValidations count="1">
    <dataValidation type="list" allowBlank="1" showInputMessage="1" showErrorMessage="1" sqref="O9" xr:uid="{72551B50-8252-4D17-B153-6AB5D4CC6F11}">
      <formula1>$AA$10:$AA$11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2BFD0-B43C-4B3E-AF5A-CBB19054C640}">
  <dimension ref="A1:Z31"/>
  <sheetViews>
    <sheetView topLeftCell="A10" workbookViewId="0">
      <selection activeCell="T19" sqref="T19:T20"/>
    </sheetView>
  </sheetViews>
  <sheetFormatPr defaultRowHeight="18" x14ac:dyDescent="0.45"/>
  <cols>
    <col min="4" max="4" width="5.69921875" customWidth="1"/>
    <col min="6" max="9" width="5.69921875" customWidth="1"/>
    <col min="11" max="11" width="5.69921875" customWidth="1"/>
    <col min="20" max="23" width="10.69921875" customWidth="1"/>
  </cols>
  <sheetData>
    <row r="1" spans="1:23"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3"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3" ht="32.4" x14ac:dyDescent="0.45">
      <c r="A3" s="123" t="s">
        <v>8</v>
      </c>
      <c r="B3" s="124"/>
      <c r="C3" s="19">
        <v>2480</v>
      </c>
      <c r="D3" s="12" t="s">
        <v>1</v>
      </c>
      <c r="E3" s="13">
        <v>4970</v>
      </c>
      <c r="F3" s="15" t="s">
        <v>3</v>
      </c>
      <c r="G3" s="117">
        <v>0.8</v>
      </c>
      <c r="H3" s="84"/>
      <c r="I3" s="118"/>
      <c r="J3" s="23">
        <f>ROUNDDOWN(C3*G3,0)</f>
        <v>1984</v>
      </c>
      <c r="K3" s="12" t="s">
        <v>0</v>
      </c>
      <c r="L3" s="11">
        <f>ROUNDDOWN((E3-1)*G3,0)</f>
        <v>3975</v>
      </c>
      <c r="M3" s="148" t="s">
        <v>22</v>
      </c>
      <c r="N3" s="148"/>
      <c r="O3" s="148"/>
      <c r="P3" s="148"/>
      <c r="Q3" s="148"/>
      <c r="R3" s="148"/>
      <c r="S3" s="149"/>
      <c r="T3" s="31"/>
      <c r="U3" s="34" t="s">
        <v>34</v>
      </c>
      <c r="V3" s="37" t="s">
        <v>35</v>
      </c>
      <c r="W3" s="34" t="s">
        <v>36</v>
      </c>
    </row>
    <row r="4" spans="1:23" ht="32.4" x14ac:dyDescent="0.45">
      <c r="A4" s="125"/>
      <c r="B4" s="89"/>
      <c r="C4" s="20">
        <f>E3</f>
        <v>4970</v>
      </c>
      <c r="D4" s="4" t="s">
        <v>1</v>
      </c>
      <c r="E4" s="1">
        <v>12210</v>
      </c>
      <c r="F4" s="21" t="s">
        <v>4</v>
      </c>
      <c r="G4" s="26">
        <v>0.8</v>
      </c>
      <c r="H4" s="4" t="s">
        <v>0</v>
      </c>
      <c r="I4" s="27">
        <v>0.5</v>
      </c>
      <c r="J4" s="20">
        <f>ROUNDDOWN(C4*G3,0)</f>
        <v>3976</v>
      </c>
      <c r="K4" s="2" t="s">
        <v>0</v>
      </c>
      <c r="L4" s="7">
        <f>ROUNDDOWN(E4*I4,0)</f>
        <v>6105</v>
      </c>
      <c r="M4" s="150"/>
      <c r="N4" s="150"/>
      <c r="O4" s="150"/>
      <c r="P4" s="150"/>
      <c r="Q4" s="150"/>
      <c r="R4" s="150"/>
      <c r="S4" s="151"/>
      <c r="T4" s="42"/>
      <c r="U4" s="38">
        <v>4970</v>
      </c>
      <c r="V4" s="39">
        <f>ROUNDDOWN((0.8*U4-0.3*((U4-C4)/(E4-C4))*U4),0)</f>
        <v>3976</v>
      </c>
      <c r="W4" s="40">
        <f>ROUNDUP(V4/U4,5)</f>
        <v>0.8</v>
      </c>
    </row>
    <row r="5" spans="1:23" ht="32.4" x14ac:dyDescent="0.45">
      <c r="A5" s="125"/>
      <c r="B5" s="89"/>
      <c r="C5" s="20">
        <f>E4</f>
        <v>12210</v>
      </c>
      <c r="D5" s="4" t="s">
        <v>2</v>
      </c>
      <c r="E5" s="1">
        <v>13500</v>
      </c>
      <c r="F5" s="21" t="s">
        <v>4</v>
      </c>
      <c r="G5" s="90">
        <v>0.5</v>
      </c>
      <c r="H5" s="79"/>
      <c r="I5" s="91"/>
      <c r="J5" s="20">
        <f>ROUNDDOWN((C5+1)*G5,0)</f>
        <v>6105</v>
      </c>
      <c r="K5" s="2" t="s">
        <v>0</v>
      </c>
      <c r="L5" s="7">
        <f>ROUNDDOWN((E5+1)*G5,0)</f>
        <v>6750</v>
      </c>
      <c r="M5" s="150"/>
      <c r="N5" s="150"/>
      <c r="O5" s="150"/>
      <c r="P5" s="150"/>
      <c r="Q5" s="150"/>
      <c r="R5" s="150"/>
      <c r="S5" s="151"/>
      <c r="T5" s="42"/>
      <c r="U5" s="41"/>
      <c r="V5" s="41"/>
      <c r="W5" s="41"/>
    </row>
    <row r="6" spans="1:23" ht="33" thickBot="1" x14ac:dyDescent="0.5">
      <c r="A6" s="137"/>
      <c r="B6" s="138"/>
      <c r="C6" s="22">
        <f>E5</f>
        <v>13500</v>
      </c>
      <c r="D6" s="10" t="s">
        <v>2</v>
      </c>
      <c r="E6" s="73" t="s">
        <v>33</v>
      </c>
      <c r="F6" s="74"/>
      <c r="G6" s="92"/>
      <c r="H6" s="93"/>
      <c r="I6" s="94"/>
      <c r="J6" s="22">
        <f>L5</f>
        <v>6750</v>
      </c>
      <c r="K6" s="146" t="s">
        <v>33</v>
      </c>
      <c r="L6" s="147"/>
      <c r="M6" s="152"/>
      <c r="N6" s="152"/>
      <c r="O6" s="152"/>
      <c r="P6" s="152"/>
      <c r="Q6" s="152"/>
      <c r="R6" s="152"/>
      <c r="S6" s="153"/>
      <c r="T6" s="42"/>
      <c r="U6" s="41"/>
      <c r="V6" s="41"/>
      <c r="W6" s="41"/>
    </row>
    <row r="7" spans="1:23" ht="18" customHeight="1" x14ac:dyDescent="0.45">
      <c r="A7" s="123" t="s">
        <v>9</v>
      </c>
      <c r="B7" s="124"/>
      <c r="C7" s="23">
        <f>C3</f>
        <v>2480</v>
      </c>
      <c r="D7" s="12" t="s">
        <v>1</v>
      </c>
      <c r="E7" s="14">
        <f>E3</f>
        <v>4970</v>
      </c>
      <c r="F7" s="15" t="s">
        <v>3</v>
      </c>
      <c r="G7" s="117">
        <f>G3</f>
        <v>0.8</v>
      </c>
      <c r="H7" s="84"/>
      <c r="I7" s="118"/>
      <c r="J7" s="23">
        <f>ROUNDDOWN(C7*G7,0)</f>
        <v>1984</v>
      </c>
      <c r="K7" s="12" t="s">
        <v>0</v>
      </c>
      <c r="L7" s="11">
        <f>ROUNDDOWN((E7-1)*G7,0)</f>
        <v>3975</v>
      </c>
      <c r="M7" s="106" t="s">
        <v>24</v>
      </c>
      <c r="N7" s="139"/>
      <c r="O7" s="139"/>
      <c r="P7" s="139"/>
      <c r="Q7" s="139"/>
      <c r="R7" s="139"/>
      <c r="S7" s="140"/>
      <c r="T7" s="43"/>
      <c r="U7" s="34" t="s">
        <v>34</v>
      </c>
      <c r="V7" s="37" t="s">
        <v>35</v>
      </c>
      <c r="W7" s="34" t="s">
        <v>36</v>
      </c>
    </row>
    <row r="8" spans="1:23" x14ac:dyDescent="0.45">
      <c r="A8" s="125"/>
      <c r="B8" s="89"/>
      <c r="C8" s="20">
        <f>E7</f>
        <v>4970</v>
      </c>
      <c r="D8" s="4" t="s">
        <v>1</v>
      </c>
      <c r="E8" s="3">
        <f>E4</f>
        <v>12210</v>
      </c>
      <c r="F8" s="21" t="s">
        <v>4</v>
      </c>
      <c r="G8" s="26">
        <f>G4</f>
        <v>0.8</v>
      </c>
      <c r="H8" s="4" t="s">
        <v>0</v>
      </c>
      <c r="I8" s="27">
        <f>I4</f>
        <v>0.5</v>
      </c>
      <c r="J8" s="20">
        <f>ROUNDDOWN(C8*G7,0)</f>
        <v>3976</v>
      </c>
      <c r="K8" s="2" t="s">
        <v>0</v>
      </c>
      <c r="L8" s="7">
        <f>ROUNDDOWN(E8*I8,0)</f>
        <v>6105</v>
      </c>
      <c r="M8" s="141"/>
      <c r="N8" s="142"/>
      <c r="O8" s="142"/>
      <c r="P8" s="142"/>
      <c r="Q8" s="142"/>
      <c r="R8" s="142"/>
      <c r="S8" s="143"/>
      <c r="T8" s="43"/>
      <c r="U8" s="38">
        <v>9000</v>
      </c>
      <c r="V8" s="39">
        <f>ROUNDDOWN((0.8*U8-0.3*((U8-C8)/(E8-C8))*U8),0)</f>
        <v>5697</v>
      </c>
      <c r="W8" s="40">
        <f>ROUNDUP(V8/U8,5)</f>
        <v>0.63300000000000001</v>
      </c>
    </row>
    <row r="9" spans="1:23" x14ac:dyDescent="0.45">
      <c r="A9" s="125"/>
      <c r="B9" s="89"/>
      <c r="C9" s="20">
        <f>E8</f>
        <v>12210</v>
      </c>
      <c r="D9" s="4" t="s">
        <v>2</v>
      </c>
      <c r="E9" s="1">
        <v>14990</v>
      </c>
      <c r="F9" s="21" t="s">
        <v>4</v>
      </c>
      <c r="G9" s="90">
        <f>G5</f>
        <v>0.5</v>
      </c>
      <c r="H9" s="79"/>
      <c r="I9" s="91"/>
      <c r="J9" s="20">
        <f>ROUNDDOWN((C9+1)*G9,0)</f>
        <v>6105</v>
      </c>
      <c r="K9" s="2" t="s">
        <v>0</v>
      </c>
      <c r="L9" s="7">
        <f>ROUNDDOWN((E9+1)*G9,0)</f>
        <v>7495</v>
      </c>
      <c r="M9" s="144">
        <f>C10</f>
        <v>14990</v>
      </c>
      <c r="N9" s="63" t="s">
        <v>12</v>
      </c>
      <c r="O9" s="63">
        <v>30</v>
      </c>
      <c r="P9" s="63" t="s">
        <v>12</v>
      </c>
      <c r="Q9" s="5">
        <v>0.67</v>
      </c>
      <c r="R9" s="63" t="s">
        <v>13</v>
      </c>
      <c r="S9" s="7">
        <f>$M$9*$O$9*Q9</f>
        <v>301299</v>
      </c>
      <c r="T9" s="44"/>
      <c r="U9" s="41"/>
      <c r="V9" s="41"/>
      <c r="W9" s="41"/>
    </row>
    <row r="10" spans="1:23" ht="18.600000000000001" thickBot="1" x14ac:dyDescent="0.5">
      <c r="A10" s="137"/>
      <c r="B10" s="138"/>
      <c r="C10" s="24">
        <f>E9</f>
        <v>14990</v>
      </c>
      <c r="D10" s="10" t="s">
        <v>2</v>
      </c>
      <c r="E10" s="73" t="s">
        <v>33</v>
      </c>
      <c r="F10" s="74"/>
      <c r="G10" s="92"/>
      <c r="H10" s="93"/>
      <c r="I10" s="94"/>
      <c r="J10" s="22">
        <f>L9</f>
        <v>7495</v>
      </c>
      <c r="K10" s="146" t="s">
        <v>33</v>
      </c>
      <c r="L10" s="147"/>
      <c r="M10" s="145"/>
      <c r="N10" s="64"/>
      <c r="O10" s="64"/>
      <c r="P10" s="64"/>
      <c r="Q10" s="8">
        <v>0.5</v>
      </c>
      <c r="R10" s="64"/>
      <c r="S10" s="9">
        <f>$M$9*$O$9*Q10</f>
        <v>224850</v>
      </c>
      <c r="T10" s="44"/>
      <c r="U10" s="41"/>
      <c r="V10" s="41"/>
      <c r="W10" s="41"/>
    </row>
    <row r="11" spans="1:23" ht="18" customHeight="1" x14ac:dyDescent="0.45">
      <c r="A11" s="123" t="s">
        <v>10</v>
      </c>
      <c r="B11" s="124"/>
      <c r="C11" s="23">
        <f>C7</f>
        <v>2480</v>
      </c>
      <c r="D11" s="12" t="s">
        <v>1</v>
      </c>
      <c r="E11" s="14">
        <f>E7</f>
        <v>4970</v>
      </c>
      <c r="F11" s="15" t="s">
        <v>3</v>
      </c>
      <c r="G11" s="117">
        <f>G7</f>
        <v>0.8</v>
      </c>
      <c r="H11" s="84"/>
      <c r="I11" s="118"/>
      <c r="J11" s="23">
        <f>ROUNDDOWN(C11*G11,0)</f>
        <v>1984</v>
      </c>
      <c r="K11" s="12" t="s">
        <v>0</v>
      </c>
      <c r="L11" s="11">
        <f>ROUNDDOWN((E11-1)*G11,0)</f>
        <v>3975</v>
      </c>
      <c r="M11" s="128" t="s">
        <v>23</v>
      </c>
      <c r="N11" s="83"/>
      <c r="O11" s="83"/>
      <c r="P11" s="83"/>
      <c r="Q11" s="83"/>
      <c r="R11" s="83"/>
      <c r="S11" s="124"/>
      <c r="T11" s="43"/>
      <c r="U11" s="34" t="s">
        <v>34</v>
      </c>
      <c r="V11" s="37" t="s">
        <v>35</v>
      </c>
      <c r="W11" s="34" t="s">
        <v>36</v>
      </c>
    </row>
    <row r="12" spans="1:23" x14ac:dyDescent="0.45">
      <c r="A12" s="125"/>
      <c r="B12" s="89"/>
      <c r="C12" s="20">
        <f>E11</f>
        <v>4970</v>
      </c>
      <c r="D12" s="4" t="s">
        <v>1</v>
      </c>
      <c r="E12" s="3">
        <f>E8</f>
        <v>12210</v>
      </c>
      <c r="F12" s="21" t="s">
        <v>4</v>
      </c>
      <c r="G12" s="26">
        <f>G8</f>
        <v>0.8</v>
      </c>
      <c r="H12" s="4" t="s">
        <v>0</v>
      </c>
      <c r="I12" s="27">
        <f>I8</f>
        <v>0.5</v>
      </c>
      <c r="J12" s="20">
        <f>ROUNDDOWN(C12*G11,0)</f>
        <v>3976</v>
      </c>
      <c r="K12" s="2" t="s">
        <v>0</v>
      </c>
      <c r="L12" s="7">
        <f>ROUNDDOWN(E12*I12,0)</f>
        <v>6105</v>
      </c>
      <c r="M12" s="129"/>
      <c r="N12" s="63"/>
      <c r="O12" s="63"/>
      <c r="P12" s="63"/>
      <c r="Q12" s="63"/>
      <c r="R12" s="63"/>
      <c r="S12" s="89"/>
      <c r="T12" s="43"/>
      <c r="U12" s="38">
        <v>12210</v>
      </c>
      <c r="V12" s="39">
        <f>ROUNDDOWN((0.8*U12-0.3*((U12-C12)/(E12-C12))*U12),0)</f>
        <v>6105</v>
      </c>
      <c r="W12" s="40">
        <f>ROUNDUP(V12/U12,5)</f>
        <v>0.5</v>
      </c>
    </row>
    <row r="13" spans="1:23" x14ac:dyDescent="0.45">
      <c r="A13" s="125"/>
      <c r="B13" s="89"/>
      <c r="C13" s="20">
        <f>E12</f>
        <v>12210</v>
      </c>
      <c r="D13" s="4" t="s">
        <v>2</v>
      </c>
      <c r="E13" s="1">
        <v>16500</v>
      </c>
      <c r="F13" s="21" t="s">
        <v>4</v>
      </c>
      <c r="G13" s="90">
        <f>G9</f>
        <v>0.5</v>
      </c>
      <c r="H13" s="79"/>
      <c r="I13" s="91"/>
      <c r="J13" s="20">
        <f>ROUNDDOWN((C13+1)*G13,0)</f>
        <v>6105</v>
      </c>
      <c r="K13" s="2" t="s">
        <v>0</v>
      </c>
      <c r="L13" s="7">
        <f>ROUNDDOWN((E13+1)*G13,0)</f>
        <v>8250</v>
      </c>
      <c r="M13" s="129"/>
      <c r="N13" s="63"/>
      <c r="O13" s="63"/>
      <c r="P13" s="63"/>
      <c r="Q13" s="63"/>
      <c r="R13" s="63"/>
      <c r="S13" s="89"/>
      <c r="T13" s="43"/>
    </row>
    <row r="14" spans="1:23" ht="18.600000000000001" thickBot="1" x14ac:dyDescent="0.5">
      <c r="A14" s="126"/>
      <c r="B14" s="127"/>
      <c r="C14" s="25">
        <f>E13</f>
        <v>16500</v>
      </c>
      <c r="D14" s="16" t="s">
        <v>2</v>
      </c>
      <c r="E14" s="133" t="s">
        <v>33</v>
      </c>
      <c r="F14" s="134"/>
      <c r="G14" s="130"/>
      <c r="H14" s="131"/>
      <c r="I14" s="132"/>
      <c r="J14" s="29">
        <f>L13</f>
        <v>8250</v>
      </c>
      <c r="K14" s="135" t="s">
        <v>33</v>
      </c>
      <c r="L14" s="136"/>
      <c r="M14" s="28">
        <f>C14</f>
        <v>16500</v>
      </c>
      <c r="N14" s="16" t="s">
        <v>12</v>
      </c>
      <c r="O14" s="16">
        <v>30</v>
      </c>
      <c r="P14" s="16" t="s">
        <v>12</v>
      </c>
      <c r="Q14" s="17">
        <v>0.67</v>
      </c>
      <c r="R14" s="16" t="s">
        <v>13</v>
      </c>
      <c r="S14" s="18">
        <f>M14*O14*Q14</f>
        <v>331650</v>
      </c>
      <c r="T14" s="44"/>
    </row>
    <row r="15" spans="1:23" ht="18" customHeight="1" x14ac:dyDescent="0.45">
      <c r="A15" s="106" t="s">
        <v>11</v>
      </c>
      <c r="B15" s="107"/>
      <c r="C15" s="112">
        <f>C11</f>
        <v>2480</v>
      </c>
      <c r="D15" s="103" t="s">
        <v>1</v>
      </c>
      <c r="E15" s="114">
        <f>E11</f>
        <v>4970</v>
      </c>
      <c r="F15" s="116" t="s">
        <v>3</v>
      </c>
      <c r="G15" s="117">
        <f>G11</f>
        <v>0.8</v>
      </c>
      <c r="H15" s="84"/>
      <c r="I15" s="118"/>
      <c r="J15" s="169">
        <f>ROUNDDOWN(C15*G15,0)</f>
        <v>1984</v>
      </c>
      <c r="K15" s="103" t="s">
        <v>0</v>
      </c>
      <c r="L15" s="85">
        <f>ROUNDDOWN((E15-1)*G15,0)</f>
        <v>3975</v>
      </c>
      <c r="M15" s="104">
        <f>C15</f>
        <v>2480</v>
      </c>
      <c r="N15" s="83" t="s">
        <v>12</v>
      </c>
      <c r="O15" s="83">
        <v>30</v>
      </c>
      <c r="P15" s="83" t="s">
        <v>12</v>
      </c>
      <c r="Q15" s="84">
        <v>1</v>
      </c>
      <c r="R15" s="83" t="s">
        <v>13</v>
      </c>
      <c r="S15" s="85">
        <f>M15*O15*Q15</f>
        <v>74400</v>
      </c>
      <c r="T15" s="86" t="s">
        <v>37</v>
      </c>
      <c r="U15" s="41"/>
      <c r="V15" s="41"/>
      <c r="W15" s="41"/>
    </row>
    <row r="16" spans="1:23"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row>
    <row r="17" spans="1:26" ht="18" customHeight="1" x14ac:dyDescent="0.45">
      <c r="A17" s="108"/>
      <c r="B17" s="109"/>
      <c r="C17" s="69">
        <f>E15</f>
        <v>4970</v>
      </c>
      <c r="D17" s="63" t="s">
        <v>1</v>
      </c>
      <c r="E17" s="88">
        <v>10980</v>
      </c>
      <c r="F17" s="89" t="s">
        <v>4</v>
      </c>
      <c r="G17" s="90">
        <v>0.8</v>
      </c>
      <c r="H17" s="63" t="s">
        <v>0</v>
      </c>
      <c r="I17" s="119">
        <v>0.45</v>
      </c>
      <c r="J17" s="69">
        <f>ROUNDDOWN(C17*G17,0)</f>
        <v>3976</v>
      </c>
      <c r="K17" s="71" t="s">
        <v>0</v>
      </c>
      <c r="L17" s="82">
        <f>ROUNDDOWN(E17*I17,0)</f>
        <v>4941</v>
      </c>
      <c r="M17" s="99">
        <f>C21</f>
        <v>15740</v>
      </c>
      <c r="N17" s="63" t="s">
        <v>12</v>
      </c>
      <c r="O17" s="63">
        <v>30</v>
      </c>
      <c r="P17" s="63" t="s">
        <v>12</v>
      </c>
      <c r="Q17" s="79">
        <v>1</v>
      </c>
      <c r="R17" s="63" t="s">
        <v>13</v>
      </c>
      <c r="S17" s="82">
        <f>M17*O17*Q17</f>
        <v>472200</v>
      </c>
      <c r="T17" s="86" t="s">
        <v>44</v>
      </c>
      <c r="U17" s="171">
        <v>7000</v>
      </c>
      <c r="V17" s="96">
        <f>ROUNDDOWN((0.8*U17-0.35*((U17-C17)/(E17-C17))*U17),0)</f>
        <v>4772</v>
      </c>
      <c r="W17" s="97">
        <f>ROUNDUP(V17/U17,5)</f>
        <v>0.68171999999999999</v>
      </c>
      <c r="X17" s="98" t="s">
        <v>40</v>
      </c>
    </row>
    <row r="18" spans="1:26" ht="18" customHeight="1"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10980</v>
      </c>
      <c r="D19" s="63" t="s">
        <v>2</v>
      </c>
      <c r="E19" s="88">
        <v>15740</v>
      </c>
      <c r="F19" s="89" t="s">
        <v>4</v>
      </c>
      <c r="G19" s="90">
        <v>0.45</v>
      </c>
      <c r="H19" s="79"/>
      <c r="I19" s="91"/>
      <c r="J19" s="69">
        <f>ROUNDDOWN((C19+1)*G19,0)</f>
        <v>4941</v>
      </c>
      <c r="K19" s="71" t="s">
        <v>0</v>
      </c>
      <c r="L19" s="82">
        <f>ROUNDDOWN((E19+1)*G19,0)</f>
        <v>7083</v>
      </c>
      <c r="M19" s="75" t="s">
        <v>25</v>
      </c>
      <c r="N19" s="76"/>
      <c r="O19" s="76"/>
      <c r="P19" s="76"/>
      <c r="Q19" s="76"/>
      <c r="R19" s="76"/>
      <c r="S19" s="120">
        <v>359899</v>
      </c>
      <c r="T19" s="121" t="s">
        <v>39</v>
      </c>
      <c r="U19" s="171"/>
      <c r="V19" s="122">
        <f>ROUNDDOWN((0.05*U17)+4392,0)</f>
        <v>4742</v>
      </c>
      <c r="W19" s="97">
        <f>ROUNDUP(V19/U17,5)</f>
        <v>0.67742999999999998</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15740</v>
      </c>
      <c r="D21" s="63" t="s">
        <v>2</v>
      </c>
      <c r="E21" s="65" t="s">
        <v>33</v>
      </c>
      <c r="F21" s="66"/>
      <c r="G21" s="90"/>
      <c r="H21" s="79"/>
      <c r="I21" s="91"/>
      <c r="J21" s="69">
        <f>L19</f>
        <v>7083</v>
      </c>
      <c r="K21" s="71" t="s">
        <v>33</v>
      </c>
      <c r="L21" s="72"/>
      <c r="M21" s="75" t="s">
        <v>26</v>
      </c>
      <c r="N21" s="76"/>
      <c r="O21" s="76"/>
      <c r="P21" s="76"/>
      <c r="Q21" s="76"/>
      <c r="R21" s="76"/>
      <c r="S21" s="54">
        <f>ROUND(S19/S17,5)</f>
        <v>0.76217000000000001</v>
      </c>
      <c r="T21" s="48"/>
      <c r="U21" s="46"/>
      <c r="V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8"/>
      <c r="U22" s="46"/>
      <c r="V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0"/>
      <c r="U23" s="30"/>
      <c r="V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30"/>
      <c r="U24" s="30"/>
      <c r="V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30"/>
      <c r="U25" s="30"/>
      <c r="V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row>
    <row r="27" spans="1:26" x14ac:dyDescent="0.45">
      <c r="A27" s="6" t="s">
        <v>17</v>
      </c>
      <c r="B27" s="51" t="s">
        <v>20</v>
      </c>
      <c r="C27" s="51"/>
      <c r="D27" s="51"/>
      <c r="E27" s="51"/>
      <c r="F27" s="51"/>
      <c r="G27" s="51"/>
      <c r="H27" s="51"/>
      <c r="I27" s="51"/>
      <c r="J27" s="51"/>
      <c r="K27" s="51"/>
      <c r="L27" s="51"/>
      <c r="M27" s="51"/>
      <c r="N27" s="51"/>
      <c r="O27" s="51"/>
      <c r="P27" s="51"/>
      <c r="Q27" s="51"/>
      <c r="R27" s="51"/>
      <c r="S27" s="51"/>
    </row>
    <row r="28" spans="1:26" x14ac:dyDescent="0.45">
      <c r="A28" s="52" t="s">
        <v>18</v>
      </c>
      <c r="B28" s="53" t="s">
        <v>21</v>
      </c>
      <c r="C28" s="53"/>
      <c r="D28" s="53"/>
      <c r="E28" s="53"/>
      <c r="F28" s="53"/>
      <c r="G28" s="53"/>
      <c r="H28" s="53"/>
      <c r="I28" s="53"/>
      <c r="J28" s="53"/>
      <c r="K28" s="53"/>
      <c r="L28" s="53"/>
      <c r="M28" s="53"/>
      <c r="N28" s="53"/>
      <c r="O28" s="53"/>
      <c r="P28" s="53"/>
      <c r="Q28" s="53"/>
      <c r="R28" s="53"/>
      <c r="S28" s="53"/>
    </row>
    <row r="29" spans="1:26" x14ac:dyDescent="0.45">
      <c r="A29" s="52"/>
      <c r="B29" s="53"/>
      <c r="C29" s="53"/>
      <c r="D29" s="53"/>
      <c r="E29" s="53"/>
      <c r="F29" s="53"/>
      <c r="G29" s="53"/>
      <c r="H29" s="53"/>
      <c r="I29" s="53"/>
      <c r="J29" s="53"/>
      <c r="K29" s="53"/>
      <c r="L29" s="53"/>
      <c r="M29" s="53"/>
      <c r="N29" s="53"/>
      <c r="O29" s="53"/>
      <c r="P29" s="53"/>
      <c r="Q29" s="53"/>
      <c r="R29" s="53"/>
      <c r="S29" s="53"/>
    </row>
    <row r="30" spans="1:26" x14ac:dyDescent="0.45">
      <c r="A30" s="52"/>
      <c r="B30" s="53"/>
      <c r="C30" s="53"/>
      <c r="D30" s="53"/>
      <c r="E30" s="53"/>
      <c r="F30" s="53"/>
      <c r="G30" s="53"/>
      <c r="H30" s="53"/>
      <c r="I30" s="53"/>
      <c r="J30" s="53"/>
      <c r="K30" s="53"/>
      <c r="L30" s="53"/>
      <c r="M30" s="53"/>
      <c r="N30" s="53"/>
      <c r="O30" s="53"/>
      <c r="P30" s="53"/>
      <c r="Q30" s="53"/>
      <c r="R30" s="53"/>
      <c r="S30" s="53"/>
    </row>
    <row r="31" spans="1:26" x14ac:dyDescent="0.45">
      <c r="A31" s="52"/>
      <c r="B31" s="53"/>
      <c r="C31" s="53"/>
      <c r="D31" s="53"/>
      <c r="E31" s="53"/>
      <c r="F31" s="53"/>
      <c r="G31" s="53"/>
      <c r="H31" s="53"/>
      <c r="I31" s="53"/>
      <c r="J31" s="53"/>
      <c r="K31" s="53"/>
      <c r="L31" s="53"/>
      <c r="M31" s="53"/>
      <c r="N31" s="53"/>
      <c r="O31" s="53"/>
      <c r="P31" s="53"/>
      <c r="Q31" s="53"/>
      <c r="R31" s="53"/>
      <c r="S31" s="53"/>
    </row>
  </sheetData>
  <mergeCells count="97">
    <mergeCell ref="W19:W20"/>
    <mergeCell ref="X17:X20"/>
    <mergeCell ref="Y18:Z19"/>
    <mergeCell ref="U17:U20"/>
    <mergeCell ref="U1:W2"/>
    <mergeCell ref="T15:T16"/>
    <mergeCell ref="T17:T18"/>
    <mergeCell ref="V17:V18"/>
    <mergeCell ref="W17:W18"/>
    <mergeCell ref="B24:S24"/>
    <mergeCell ref="E21:F22"/>
    <mergeCell ref="J21:J22"/>
    <mergeCell ref="K21:L22"/>
    <mergeCell ref="M21:R22"/>
    <mergeCell ref="S21:S22"/>
    <mergeCell ref="C23:S23"/>
    <mergeCell ref="J19:J20"/>
    <mergeCell ref="K19:K20"/>
    <mergeCell ref="L19:L20"/>
    <mergeCell ref="M19:R20"/>
    <mergeCell ref="S19:S20"/>
    <mergeCell ref="B25:S25"/>
    <mergeCell ref="B26:S26"/>
    <mergeCell ref="B27:S27"/>
    <mergeCell ref="A28:A31"/>
    <mergeCell ref="B28:S31"/>
    <mergeCell ref="G19:I22"/>
    <mergeCell ref="T19:T20"/>
    <mergeCell ref="V19:V20"/>
    <mergeCell ref="P17:P18"/>
    <mergeCell ref="Q17:Q18"/>
    <mergeCell ref="R17:R18"/>
    <mergeCell ref="S17:S18"/>
    <mergeCell ref="S15:S16"/>
    <mergeCell ref="O15:O16"/>
    <mergeCell ref="J17:J18"/>
    <mergeCell ref="K17:K18"/>
    <mergeCell ref="L17:L18"/>
    <mergeCell ref="M17:M18"/>
    <mergeCell ref="N17:N18"/>
    <mergeCell ref="A15:B22"/>
    <mergeCell ref="C15:C16"/>
    <mergeCell ref="D15:D16"/>
    <mergeCell ref="E15:E16"/>
    <mergeCell ref="F15:F16"/>
    <mergeCell ref="C17:C18"/>
    <mergeCell ref="D17:D18"/>
    <mergeCell ref="E17:E18"/>
    <mergeCell ref="F17:F18"/>
    <mergeCell ref="C19:C20"/>
    <mergeCell ref="D19:D20"/>
    <mergeCell ref="E19:E20"/>
    <mergeCell ref="F19:F20"/>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1:B14"/>
    <mergeCell ref="G11:I11"/>
    <mergeCell ref="M11:S13"/>
    <mergeCell ref="G13:I14"/>
    <mergeCell ref="E14:F14"/>
    <mergeCell ref="K14:L14"/>
    <mergeCell ref="E10:F10"/>
    <mergeCell ref="A3:B6"/>
    <mergeCell ref="G3:I3"/>
    <mergeCell ref="M3:S6"/>
    <mergeCell ref="G5:I6"/>
    <mergeCell ref="E6:F6"/>
    <mergeCell ref="K6:L6"/>
    <mergeCell ref="K10:L10"/>
    <mergeCell ref="A7:B10"/>
    <mergeCell ref="G7:I7"/>
    <mergeCell ref="M7:S8"/>
    <mergeCell ref="G9:I10"/>
    <mergeCell ref="M9:M10"/>
    <mergeCell ref="N9:N10"/>
    <mergeCell ref="O9:O10"/>
    <mergeCell ref="P9:P10"/>
    <mergeCell ref="A1:L1"/>
    <mergeCell ref="M1:S2"/>
    <mergeCell ref="A2:B2"/>
    <mergeCell ref="C2:F2"/>
    <mergeCell ref="G2:I2"/>
    <mergeCell ref="J2:L2"/>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B08E2-B57E-4C5E-9442-29D9AD82F77B}">
  <dimension ref="A1:AA33"/>
  <sheetViews>
    <sheetView topLeftCell="A13" workbookViewId="0">
      <selection activeCell="U4" sqref="U4"/>
    </sheetView>
  </sheetViews>
  <sheetFormatPr defaultRowHeight="18" x14ac:dyDescent="0.45"/>
  <cols>
    <col min="4" max="4" width="5.69921875" customWidth="1"/>
    <col min="6" max="9" width="5.69921875" customWidth="1"/>
    <col min="11" max="11" width="5.69921875" customWidth="1"/>
    <col min="20" max="20" width="10.796875" customWidth="1"/>
    <col min="21" max="26" width="10.69921875" customWidth="1"/>
  </cols>
  <sheetData>
    <row r="1" spans="1:27" ht="19.2" customHeight="1" thickTop="1" thickBot="1" x14ac:dyDescent="0.5">
      <c r="A1" s="154" t="s">
        <v>27</v>
      </c>
      <c r="B1" s="155"/>
      <c r="C1" s="155"/>
      <c r="D1" s="155"/>
      <c r="E1" s="155"/>
      <c r="F1" s="155"/>
      <c r="G1" s="155"/>
      <c r="H1" s="155"/>
      <c r="I1" s="155"/>
      <c r="J1" s="155"/>
      <c r="K1" s="155"/>
      <c r="L1" s="156"/>
      <c r="M1" s="170" t="s">
        <v>45</v>
      </c>
      <c r="N1" s="139"/>
      <c r="O1" s="139"/>
      <c r="P1" s="139"/>
      <c r="Q1" s="139"/>
      <c r="R1" s="139"/>
      <c r="S1" s="140"/>
      <c r="T1" s="34"/>
      <c r="U1" s="160" t="s">
        <v>42</v>
      </c>
      <c r="V1" s="161"/>
      <c r="W1" s="162"/>
    </row>
    <row r="2" spans="1:27"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7" ht="32.4" x14ac:dyDescent="0.45">
      <c r="A3" s="123" t="s">
        <v>8</v>
      </c>
      <c r="B3" s="124"/>
      <c r="C3" s="19">
        <v>2746</v>
      </c>
      <c r="D3" s="12" t="s">
        <v>1</v>
      </c>
      <c r="E3" s="13">
        <v>5110</v>
      </c>
      <c r="F3" s="15" t="s">
        <v>3</v>
      </c>
      <c r="G3" s="117">
        <v>0.8</v>
      </c>
      <c r="H3" s="84"/>
      <c r="I3" s="118"/>
      <c r="J3" s="23">
        <f>ROUNDDOWN(C3*G3,0)</f>
        <v>2196</v>
      </c>
      <c r="K3" s="12" t="s">
        <v>0</v>
      </c>
      <c r="L3" s="11">
        <f>ROUNDDOWN((E3-1)*G3,0)</f>
        <v>4087</v>
      </c>
      <c r="M3" s="148" t="s">
        <v>22</v>
      </c>
      <c r="N3" s="148"/>
      <c r="O3" s="148"/>
      <c r="P3" s="148"/>
      <c r="Q3" s="148"/>
      <c r="R3" s="148"/>
      <c r="S3" s="149"/>
      <c r="T3" s="31"/>
      <c r="U3" s="34" t="s">
        <v>5</v>
      </c>
      <c r="V3" s="37" t="s">
        <v>7</v>
      </c>
      <c r="W3" s="34" t="s">
        <v>6</v>
      </c>
    </row>
    <row r="4" spans="1:27" ht="32.4" x14ac:dyDescent="0.45">
      <c r="A4" s="125"/>
      <c r="B4" s="89"/>
      <c r="C4" s="20">
        <f>E3</f>
        <v>5110</v>
      </c>
      <c r="D4" s="4" t="s">
        <v>1</v>
      </c>
      <c r="E4" s="1">
        <v>12580</v>
      </c>
      <c r="F4" s="21" t="s">
        <v>4</v>
      </c>
      <c r="G4" s="26">
        <v>0.8</v>
      </c>
      <c r="H4" s="4" t="s">
        <v>0</v>
      </c>
      <c r="I4" s="27">
        <v>0.5</v>
      </c>
      <c r="J4" s="20">
        <f>ROUNDDOWN(C4*G3,0)</f>
        <v>4088</v>
      </c>
      <c r="K4" s="2" t="s">
        <v>0</v>
      </c>
      <c r="L4" s="7">
        <f>ROUNDDOWN(E4*I4,0)</f>
        <v>6290</v>
      </c>
      <c r="M4" s="150"/>
      <c r="N4" s="150"/>
      <c r="O4" s="150"/>
      <c r="P4" s="150"/>
      <c r="Q4" s="150"/>
      <c r="R4" s="150"/>
      <c r="S4" s="151"/>
      <c r="T4" s="42"/>
      <c r="U4" s="38">
        <v>5030</v>
      </c>
      <c r="V4" s="39">
        <f>ROUNDDOWN((0.8*U4-0.3*((U4-C4)/(E4-C4))*U4),0)</f>
        <v>4040</v>
      </c>
      <c r="W4" s="40">
        <f>ROUNDUP(V4/U4,5)</f>
        <v>0.80318999999999996</v>
      </c>
    </row>
    <row r="5" spans="1:27" ht="32.4" x14ac:dyDescent="0.45">
      <c r="A5" s="125"/>
      <c r="B5" s="89"/>
      <c r="C5" s="20">
        <f>E4</f>
        <v>12580</v>
      </c>
      <c r="D5" s="4" t="s">
        <v>2</v>
      </c>
      <c r="E5" s="1">
        <v>13890</v>
      </c>
      <c r="F5" s="21" t="s">
        <v>4</v>
      </c>
      <c r="G5" s="90">
        <v>0.5</v>
      </c>
      <c r="H5" s="79"/>
      <c r="I5" s="91"/>
      <c r="J5" s="20">
        <f>ROUNDDOWN((C5+1)*G5,0)</f>
        <v>6290</v>
      </c>
      <c r="K5" s="2" t="s">
        <v>0</v>
      </c>
      <c r="L5" s="7">
        <f>ROUNDDOWN((E5+1)*G5,0)</f>
        <v>6945</v>
      </c>
      <c r="M5" s="150"/>
      <c r="N5" s="150"/>
      <c r="O5" s="150"/>
      <c r="P5" s="150"/>
      <c r="Q5" s="150"/>
      <c r="R5" s="150"/>
      <c r="S5" s="151"/>
      <c r="T5" s="42"/>
      <c r="U5" s="41"/>
      <c r="V5" s="41"/>
      <c r="W5" s="41"/>
    </row>
    <row r="6" spans="1:27" ht="33" thickBot="1" x14ac:dyDescent="0.5">
      <c r="A6" s="137"/>
      <c r="B6" s="138"/>
      <c r="C6" s="22">
        <f>E5</f>
        <v>13890</v>
      </c>
      <c r="D6" s="10" t="s">
        <v>2</v>
      </c>
      <c r="E6" s="73" t="s">
        <v>22</v>
      </c>
      <c r="F6" s="74"/>
      <c r="G6" s="92"/>
      <c r="H6" s="93"/>
      <c r="I6" s="94"/>
      <c r="J6" s="22">
        <f>L5</f>
        <v>6945</v>
      </c>
      <c r="K6" s="146" t="s">
        <v>22</v>
      </c>
      <c r="L6" s="147"/>
      <c r="M6" s="152"/>
      <c r="N6" s="152"/>
      <c r="O6" s="152"/>
      <c r="P6" s="152"/>
      <c r="Q6" s="152"/>
      <c r="R6" s="152"/>
      <c r="S6" s="153"/>
      <c r="T6" s="42"/>
      <c r="U6" s="41"/>
      <c r="V6" s="41"/>
      <c r="W6" s="41"/>
    </row>
    <row r="7" spans="1:27" ht="18" customHeight="1" x14ac:dyDescent="0.45">
      <c r="A7" s="123" t="s">
        <v>9</v>
      </c>
      <c r="B7" s="124"/>
      <c r="C7" s="23">
        <f>C3</f>
        <v>2746</v>
      </c>
      <c r="D7" s="12" t="s">
        <v>1</v>
      </c>
      <c r="E7" s="14">
        <f>E3</f>
        <v>5110</v>
      </c>
      <c r="F7" s="15" t="s">
        <v>3</v>
      </c>
      <c r="G7" s="117">
        <f>G3</f>
        <v>0.8</v>
      </c>
      <c r="H7" s="84"/>
      <c r="I7" s="118"/>
      <c r="J7" s="23">
        <f>ROUNDDOWN(C7*G7,0)</f>
        <v>2196</v>
      </c>
      <c r="K7" s="12" t="s">
        <v>0</v>
      </c>
      <c r="L7" s="11">
        <f>ROUNDDOWN((E7-1)*G7,0)</f>
        <v>4087</v>
      </c>
      <c r="M7" s="106" t="s">
        <v>46</v>
      </c>
      <c r="N7" s="139"/>
      <c r="O7" s="139"/>
      <c r="P7" s="139"/>
      <c r="Q7" s="139"/>
      <c r="R7" s="139"/>
      <c r="S7" s="140"/>
      <c r="T7" s="43"/>
      <c r="U7" s="34" t="s">
        <v>5</v>
      </c>
      <c r="V7" s="37" t="s">
        <v>7</v>
      </c>
      <c r="W7" s="34" t="s">
        <v>6</v>
      </c>
    </row>
    <row r="8" spans="1:27" x14ac:dyDescent="0.45">
      <c r="A8" s="125"/>
      <c r="B8" s="89"/>
      <c r="C8" s="20">
        <f>E7</f>
        <v>5110</v>
      </c>
      <c r="D8" s="4" t="s">
        <v>1</v>
      </c>
      <c r="E8" s="3">
        <f>E4</f>
        <v>12580</v>
      </c>
      <c r="F8" s="21" t="s">
        <v>4</v>
      </c>
      <c r="G8" s="26">
        <f>G4</f>
        <v>0.8</v>
      </c>
      <c r="H8" s="4" t="s">
        <v>0</v>
      </c>
      <c r="I8" s="27">
        <f>I4</f>
        <v>0.5</v>
      </c>
      <c r="J8" s="20">
        <f>ROUNDDOWN(C8*G7,0)</f>
        <v>4088</v>
      </c>
      <c r="K8" s="2" t="s">
        <v>0</v>
      </c>
      <c r="L8" s="7">
        <f>ROUNDDOWN(E8*I8,0)</f>
        <v>6290</v>
      </c>
      <c r="M8" s="141"/>
      <c r="N8" s="142"/>
      <c r="O8" s="142"/>
      <c r="P8" s="142"/>
      <c r="Q8" s="142"/>
      <c r="R8" s="142"/>
      <c r="S8" s="143"/>
      <c r="T8" s="43"/>
      <c r="U8" s="38">
        <v>9000</v>
      </c>
      <c r="V8" s="39">
        <f>ROUNDDOWN((0.8*U8-0.3*((U8-C8)/(E8-C8))*U8),0)</f>
        <v>5793</v>
      </c>
      <c r="W8" s="40">
        <f>ROUNDUP(V8/U8,5)</f>
        <v>0.64366999999999996</v>
      </c>
    </row>
    <row r="9" spans="1:27" x14ac:dyDescent="0.45">
      <c r="A9" s="125"/>
      <c r="B9" s="89"/>
      <c r="C9" s="20">
        <f>E8</f>
        <v>12580</v>
      </c>
      <c r="D9" s="4" t="s">
        <v>2</v>
      </c>
      <c r="E9" s="1">
        <v>15430</v>
      </c>
      <c r="F9" s="21" t="s">
        <v>4</v>
      </c>
      <c r="G9" s="90">
        <f>G5</f>
        <v>0.5</v>
      </c>
      <c r="H9" s="79"/>
      <c r="I9" s="91"/>
      <c r="J9" s="20">
        <f>ROUNDDOWN((C9+1)*G9,0)</f>
        <v>6290</v>
      </c>
      <c r="K9" s="2" t="s">
        <v>0</v>
      </c>
      <c r="L9" s="7">
        <f>ROUNDDOWN((E9+1)*G9,0)</f>
        <v>7715</v>
      </c>
      <c r="M9" s="144">
        <f>C10</f>
        <v>15430</v>
      </c>
      <c r="N9" s="63" t="s">
        <v>12</v>
      </c>
      <c r="O9" s="49">
        <v>30</v>
      </c>
      <c r="P9" s="63" t="s">
        <v>12</v>
      </c>
      <c r="Q9" s="5">
        <v>0.67</v>
      </c>
      <c r="R9" s="63" t="s">
        <v>13</v>
      </c>
      <c r="S9" s="7">
        <f>ROUNDDOWN($M$9*O9*Q9,0)</f>
        <v>310143</v>
      </c>
      <c r="T9" s="44"/>
      <c r="U9" s="41"/>
      <c r="V9" s="41"/>
      <c r="W9" s="41"/>
    </row>
    <row r="10" spans="1:27" ht="18.600000000000001" thickBot="1" x14ac:dyDescent="0.5">
      <c r="A10" s="137"/>
      <c r="B10" s="138"/>
      <c r="C10" s="24">
        <f>E9</f>
        <v>15430</v>
      </c>
      <c r="D10" s="10" t="s">
        <v>2</v>
      </c>
      <c r="E10" s="73" t="s">
        <v>22</v>
      </c>
      <c r="F10" s="74"/>
      <c r="G10" s="92"/>
      <c r="H10" s="93"/>
      <c r="I10" s="94"/>
      <c r="J10" s="22">
        <f>L9</f>
        <v>7715</v>
      </c>
      <c r="K10" s="146" t="s">
        <v>22</v>
      </c>
      <c r="L10" s="147"/>
      <c r="M10" s="145"/>
      <c r="N10" s="64"/>
      <c r="O10" s="10">
        <v>30</v>
      </c>
      <c r="P10" s="64"/>
      <c r="Q10" s="8">
        <v>0.5</v>
      </c>
      <c r="R10" s="64"/>
      <c r="S10" s="9">
        <f>$M$9*O10*Q10</f>
        <v>231450</v>
      </c>
      <c r="T10" s="44"/>
      <c r="U10" s="41"/>
      <c r="V10" s="41"/>
      <c r="W10" s="41"/>
      <c r="AA10">
        <v>30</v>
      </c>
    </row>
    <row r="11" spans="1:27" ht="18" customHeight="1" x14ac:dyDescent="0.45">
      <c r="A11" s="123" t="s">
        <v>10</v>
      </c>
      <c r="B11" s="124"/>
      <c r="C11" s="23">
        <f>C7</f>
        <v>2746</v>
      </c>
      <c r="D11" s="12" t="s">
        <v>1</v>
      </c>
      <c r="E11" s="14">
        <f>E7</f>
        <v>5110</v>
      </c>
      <c r="F11" s="15" t="s">
        <v>3</v>
      </c>
      <c r="G11" s="117">
        <f>G7</f>
        <v>0.8</v>
      </c>
      <c r="H11" s="84"/>
      <c r="I11" s="118"/>
      <c r="J11" s="23">
        <f>ROUNDDOWN(C11*G11,0)</f>
        <v>2196</v>
      </c>
      <c r="K11" s="12" t="s">
        <v>0</v>
      </c>
      <c r="L11" s="11">
        <f>ROUNDDOWN((E11-1)*G11,0)</f>
        <v>4087</v>
      </c>
      <c r="M11" s="128" t="s">
        <v>23</v>
      </c>
      <c r="N11" s="83"/>
      <c r="O11" s="83"/>
      <c r="P11" s="83"/>
      <c r="Q11" s="83"/>
      <c r="R11" s="83"/>
      <c r="S11" s="124"/>
      <c r="T11" s="43"/>
      <c r="U11" s="34" t="s">
        <v>5</v>
      </c>
      <c r="V11" s="37" t="s">
        <v>7</v>
      </c>
      <c r="W11" s="34" t="s">
        <v>6</v>
      </c>
      <c r="AA11">
        <v>28</v>
      </c>
    </row>
    <row r="12" spans="1:27" x14ac:dyDescent="0.45">
      <c r="A12" s="125"/>
      <c r="B12" s="89"/>
      <c r="C12" s="20">
        <f>E11</f>
        <v>5110</v>
      </c>
      <c r="D12" s="4" t="s">
        <v>1</v>
      </c>
      <c r="E12" s="3">
        <f>E8</f>
        <v>12580</v>
      </c>
      <c r="F12" s="21" t="s">
        <v>4</v>
      </c>
      <c r="G12" s="26">
        <f>G8</f>
        <v>0.8</v>
      </c>
      <c r="H12" s="4" t="s">
        <v>0</v>
      </c>
      <c r="I12" s="27">
        <f>I8</f>
        <v>0.5</v>
      </c>
      <c r="J12" s="20">
        <f>ROUNDDOWN(C12*G11,0)</f>
        <v>4088</v>
      </c>
      <c r="K12" s="2" t="s">
        <v>0</v>
      </c>
      <c r="L12" s="7">
        <f>ROUNDDOWN(E12*I12,0)</f>
        <v>6290</v>
      </c>
      <c r="M12" s="129"/>
      <c r="N12" s="63"/>
      <c r="O12" s="63"/>
      <c r="P12" s="63"/>
      <c r="Q12" s="63"/>
      <c r="R12" s="63"/>
      <c r="S12" s="89"/>
      <c r="T12" s="43"/>
      <c r="U12" s="38">
        <v>12380</v>
      </c>
      <c r="V12" s="39">
        <f>ROUNDDOWN((0.8*U12-0.3*((U12-C12)/(E12-C12))*U12),0)</f>
        <v>6289</v>
      </c>
      <c r="W12" s="40">
        <f>ROUNDUP(V12/U12,5)</f>
        <v>0.50800000000000001</v>
      </c>
    </row>
    <row r="13" spans="1:27" x14ac:dyDescent="0.45">
      <c r="A13" s="125"/>
      <c r="B13" s="89"/>
      <c r="C13" s="20">
        <f>E12</f>
        <v>12580</v>
      </c>
      <c r="D13" s="4" t="s">
        <v>2</v>
      </c>
      <c r="E13" s="1">
        <v>16980</v>
      </c>
      <c r="F13" s="21" t="s">
        <v>4</v>
      </c>
      <c r="G13" s="90">
        <f>G9</f>
        <v>0.5</v>
      </c>
      <c r="H13" s="79"/>
      <c r="I13" s="91"/>
      <c r="J13" s="20">
        <f>ROUNDDOWN((C13+1)*G13,0)</f>
        <v>6290</v>
      </c>
      <c r="K13" s="2" t="s">
        <v>0</v>
      </c>
      <c r="L13" s="7">
        <f>ROUNDDOWN((E13+1)*G13,0)</f>
        <v>8490</v>
      </c>
      <c r="M13" s="129"/>
      <c r="N13" s="63"/>
      <c r="O13" s="63"/>
      <c r="P13" s="63"/>
      <c r="Q13" s="63"/>
      <c r="R13" s="63"/>
      <c r="S13" s="89"/>
      <c r="T13" s="43"/>
    </row>
    <row r="14" spans="1:27" ht="18.600000000000001" thickBot="1" x14ac:dyDescent="0.5">
      <c r="A14" s="126"/>
      <c r="B14" s="127"/>
      <c r="C14" s="25">
        <f>E13</f>
        <v>16980</v>
      </c>
      <c r="D14" s="16" t="s">
        <v>2</v>
      </c>
      <c r="E14" s="133" t="s">
        <v>22</v>
      </c>
      <c r="F14" s="134"/>
      <c r="G14" s="130"/>
      <c r="H14" s="131"/>
      <c r="I14" s="132"/>
      <c r="J14" s="29">
        <f>L13</f>
        <v>8490</v>
      </c>
      <c r="K14" s="135" t="s">
        <v>22</v>
      </c>
      <c r="L14" s="136"/>
      <c r="M14" s="28">
        <f>C14</f>
        <v>16980</v>
      </c>
      <c r="N14" s="16" t="s">
        <v>12</v>
      </c>
      <c r="O14" s="16">
        <v>30</v>
      </c>
      <c r="P14" s="16" t="s">
        <v>12</v>
      </c>
      <c r="Q14" s="17">
        <v>0.67</v>
      </c>
      <c r="R14" s="16" t="s">
        <v>13</v>
      </c>
      <c r="S14" s="18">
        <f>M14*O14*Q14</f>
        <v>341298</v>
      </c>
      <c r="T14" s="44"/>
    </row>
    <row r="15" spans="1:27" ht="18" customHeight="1" x14ac:dyDescent="0.45">
      <c r="A15" s="106" t="s">
        <v>11</v>
      </c>
      <c r="B15" s="107"/>
      <c r="C15" s="112">
        <f>C11</f>
        <v>2746</v>
      </c>
      <c r="D15" s="103" t="s">
        <v>1</v>
      </c>
      <c r="E15" s="114">
        <f>E11</f>
        <v>5110</v>
      </c>
      <c r="F15" s="116" t="s">
        <v>3</v>
      </c>
      <c r="G15" s="117">
        <f>G11</f>
        <v>0.8</v>
      </c>
      <c r="H15" s="84"/>
      <c r="I15" s="118"/>
      <c r="J15" s="169">
        <f>ROUNDDOWN(C15*G15,0)</f>
        <v>2196</v>
      </c>
      <c r="K15" s="103" t="s">
        <v>0</v>
      </c>
      <c r="L15" s="85">
        <f>ROUNDDOWN((E15-1)*G15,0)</f>
        <v>4087</v>
      </c>
      <c r="M15" s="104">
        <f>C15</f>
        <v>2746</v>
      </c>
      <c r="N15" s="83" t="s">
        <v>12</v>
      </c>
      <c r="O15" s="83">
        <v>30</v>
      </c>
      <c r="P15" s="83" t="s">
        <v>12</v>
      </c>
      <c r="Q15" s="84">
        <v>1</v>
      </c>
      <c r="R15" s="83" t="s">
        <v>13</v>
      </c>
      <c r="S15" s="85">
        <f>M15*O15*Q15</f>
        <v>82380</v>
      </c>
      <c r="T15" s="86" t="s">
        <v>37</v>
      </c>
      <c r="U15" s="41"/>
      <c r="V15" s="41"/>
      <c r="W15" s="41"/>
      <c r="X15" s="100"/>
      <c r="Y15" s="100"/>
      <c r="Z15" s="41"/>
    </row>
    <row r="16" spans="1:27" ht="18" customHeight="1" x14ac:dyDescent="0.45">
      <c r="A16" s="108"/>
      <c r="B16" s="109"/>
      <c r="C16" s="113"/>
      <c r="D16" s="71"/>
      <c r="E16" s="115"/>
      <c r="F16" s="72"/>
      <c r="G16" s="90"/>
      <c r="H16" s="79"/>
      <c r="I16" s="91"/>
      <c r="J16" s="69"/>
      <c r="K16" s="71"/>
      <c r="L16" s="82"/>
      <c r="M16" s="105"/>
      <c r="N16" s="63"/>
      <c r="O16" s="63"/>
      <c r="P16" s="63"/>
      <c r="Q16" s="79"/>
      <c r="R16" s="63"/>
      <c r="S16" s="82"/>
      <c r="T16" s="86"/>
      <c r="U16" s="34" t="s">
        <v>5</v>
      </c>
      <c r="V16" s="37" t="s">
        <v>7</v>
      </c>
      <c r="W16" s="34" t="s">
        <v>6</v>
      </c>
      <c r="X16" s="100"/>
      <c r="Y16" s="100"/>
      <c r="Z16" s="41"/>
    </row>
    <row r="17" spans="1:26" ht="18" customHeight="1" x14ac:dyDescent="0.45">
      <c r="A17" s="108"/>
      <c r="B17" s="109"/>
      <c r="C17" s="69">
        <f>E15</f>
        <v>5110</v>
      </c>
      <c r="D17" s="63" t="s">
        <v>1</v>
      </c>
      <c r="E17" s="88">
        <v>11300</v>
      </c>
      <c r="F17" s="89" t="s">
        <v>4</v>
      </c>
      <c r="G17" s="90">
        <v>0.8</v>
      </c>
      <c r="H17" s="63" t="s">
        <v>0</v>
      </c>
      <c r="I17" s="119">
        <v>0.45</v>
      </c>
      <c r="J17" s="69">
        <f>ROUNDDOWN(C17*G17,0)</f>
        <v>4088</v>
      </c>
      <c r="K17" s="71" t="s">
        <v>0</v>
      </c>
      <c r="L17" s="82">
        <f>ROUNDDOWN(E17*I17,0)</f>
        <v>5085</v>
      </c>
      <c r="M17" s="99">
        <f>C21</f>
        <v>16210</v>
      </c>
      <c r="N17" s="63" t="s">
        <v>12</v>
      </c>
      <c r="O17" s="63">
        <v>30</v>
      </c>
      <c r="P17" s="63" t="s">
        <v>12</v>
      </c>
      <c r="Q17" s="79">
        <v>1</v>
      </c>
      <c r="R17" s="63" t="s">
        <v>13</v>
      </c>
      <c r="S17" s="82">
        <f>M17*O17*Q17</f>
        <v>486300</v>
      </c>
      <c r="T17" s="86" t="s">
        <v>43</v>
      </c>
      <c r="U17" s="95">
        <v>7000</v>
      </c>
      <c r="V17" s="96">
        <f>ROUNDDOWN((0.8*U17-0.35*((U17-C17)/(E17-C17))*U17),0)</f>
        <v>4851</v>
      </c>
      <c r="W17" s="97">
        <f>ROUNDUP(V17/U17,5)</f>
        <v>0.69299999999999995</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95"/>
      <c r="V18" s="96"/>
      <c r="W18" s="97" t="e">
        <f t="shared" ref="W18:W20" si="0">ROUNDUP(V18/U18,5)</f>
        <v>#DIV/0!</v>
      </c>
      <c r="X18" s="98"/>
      <c r="Y18" s="87" t="s">
        <v>41</v>
      </c>
      <c r="Z18" s="87"/>
    </row>
    <row r="19" spans="1:26" ht="18" customHeight="1" x14ac:dyDescent="0.45">
      <c r="A19" s="108"/>
      <c r="B19" s="109"/>
      <c r="C19" s="69">
        <f>E17</f>
        <v>11300</v>
      </c>
      <c r="D19" s="63" t="s">
        <v>2</v>
      </c>
      <c r="E19" s="88">
        <v>16210</v>
      </c>
      <c r="F19" s="89" t="s">
        <v>4</v>
      </c>
      <c r="G19" s="90">
        <v>0.45</v>
      </c>
      <c r="H19" s="79"/>
      <c r="I19" s="91"/>
      <c r="J19" s="69">
        <f>ROUNDDOWN((C19+1)*G19,0)</f>
        <v>5085</v>
      </c>
      <c r="K19" s="71" t="s">
        <v>0</v>
      </c>
      <c r="L19" s="82">
        <f>ROUNDDOWN((E19+1)*G19,0)</f>
        <v>7294</v>
      </c>
      <c r="M19" s="75" t="s">
        <v>25</v>
      </c>
      <c r="N19" s="76"/>
      <c r="O19" s="76"/>
      <c r="P19" s="76"/>
      <c r="Q19" s="76"/>
      <c r="R19" s="76"/>
      <c r="S19" s="120">
        <v>370452</v>
      </c>
      <c r="T19" s="121" t="s">
        <v>18</v>
      </c>
      <c r="U19" s="95"/>
      <c r="V19" s="122">
        <f>ROUNDDOWN((0.05*U17)+4448,0)</f>
        <v>4798</v>
      </c>
      <c r="W19" s="97">
        <f>ROUNDUP(V19/U17,5)</f>
        <v>0.68542999999999998</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95"/>
      <c r="V20" s="122"/>
      <c r="W20" s="97" t="e">
        <f t="shared" si="0"/>
        <v>#DIV/0!</v>
      </c>
      <c r="X20" s="98"/>
    </row>
    <row r="21" spans="1:26" ht="18" customHeight="1" x14ac:dyDescent="0.45">
      <c r="A21" s="108"/>
      <c r="B21" s="109"/>
      <c r="C21" s="61">
        <f>E19</f>
        <v>16210</v>
      </c>
      <c r="D21" s="63" t="s">
        <v>2</v>
      </c>
      <c r="E21" s="65" t="s">
        <v>22</v>
      </c>
      <c r="F21" s="66"/>
      <c r="G21" s="90"/>
      <c r="H21" s="79"/>
      <c r="I21" s="91"/>
      <c r="J21" s="69">
        <f>L19</f>
        <v>7294</v>
      </c>
      <c r="K21" s="71" t="s">
        <v>22</v>
      </c>
      <c r="L21" s="72"/>
      <c r="M21" s="75" t="s">
        <v>26</v>
      </c>
      <c r="N21" s="76"/>
      <c r="O21" s="76"/>
      <c r="P21" s="76"/>
      <c r="Q21" s="76"/>
      <c r="R21" s="76"/>
      <c r="S21" s="54">
        <f>ROUND(S19/S17,5)</f>
        <v>0.76178000000000001</v>
      </c>
      <c r="T21" s="45"/>
      <c r="U21" s="46"/>
      <c r="V21" s="46"/>
      <c r="W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5"/>
      <c r="U22" s="46"/>
      <c r="V22" s="46"/>
      <c r="W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6"/>
      <c r="U23" s="30"/>
      <c r="V23" s="30"/>
      <c r="W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47"/>
      <c r="U24" s="30"/>
      <c r="V24" s="30"/>
      <c r="W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47"/>
      <c r="U25" s="30"/>
      <c r="V25" s="30"/>
      <c r="W25" s="30"/>
    </row>
    <row r="26" spans="1:26" ht="18.600000000000001" customHeight="1" x14ac:dyDescent="0.45">
      <c r="A26" s="59" t="s">
        <v>29</v>
      </c>
      <c r="B26" s="60" t="s">
        <v>47</v>
      </c>
      <c r="C26" s="60"/>
      <c r="D26" s="60"/>
      <c r="E26" s="60"/>
      <c r="F26" s="60"/>
      <c r="G26" s="60"/>
      <c r="H26" s="60"/>
      <c r="I26" s="60"/>
      <c r="J26" s="60"/>
      <c r="K26" s="60"/>
      <c r="L26" s="60"/>
      <c r="M26" s="60"/>
      <c r="N26" s="60"/>
      <c r="O26" s="60"/>
      <c r="P26" s="60"/>
      <c r="Q26" s="60"/>
      <c r="R26" s="60"/>
      <c r="S26" s="60"/>
      <c r="T26" s="47"/>
      <c r="U26" s="30"/>
      <c r="V26" s="30"/>
      <c r="W26" s="30"/>
    </row>
    <row r="27" spans="1:26" ht="18.600000000000001" customHeight="1" x14ac:dyDescent="0.45">
      <c r="A27" s="59"/>
      <c r="B27" s="60"/>
      <c r="C27" s="60"/>
      <c r="D27" s="60"/>
      <c r="E27" s="60"/>
      <c r="F27" s="60"/>
      <c r="G27" s="60"/>
      <c r="H27" s="60"/>
      <c r="I27" s="60"/>
      <c r="J27" s="60"/>
      <c r="K27" s="60"/>
      <c r="L27" s="60"/>
      <c r="M27" s="60"/>
      <c r="N27" s="60"/>
      <c r="O27" s="60"/>
      <c r="P27" s="60"/>
      <c r="Q27" s="60"/>
      <c r="R27" s="60"/>
      <c r="S27" s="60"/>
      <c r="T27" s="47"/>
      <c r="U27" s="30"/>
      <c r="V27" s="30"/>
      <c r="W27" s="30"/>
    </row>
    <row r="28" spans="1:26" ht="18" customHeight="1" x14ac:dyDescent="0.45">
      <c r="A28" s="6" t="s">
        <v>16</v>
      </c>
      <c r="B28" s="81" t="s">
        <v>19</v>
      </c>
      <c r="C28" s="81"/>
      <c r="D28" s="81"/>
      <c r="E28" s="81"/>
      <c r="F28" s="81"/>
      <c r="G28" s="81"/>
      <c r="H28" s="81"/>
      <c r="I28" s="81"/>
      <c r="J28" s="81"/>
      <c r="K28" s="81"/>
      <c r="L28" s="81"/>
      <c r="M28" s="81"/>
      <c r="N28" s="81"/>
      <c r="O28" s="81"/>
      <c r="P28" s="81"/>
      <c r="Q28" s="81"/>
      <c r="R28" s="81"/>
      <c r="S28" s="81"/>
      <c r="T28" s="47"/>
    </row>
    <row r="29" spans="1:26" x14ac:dyDescent="0.45">
      <c r="A29" s="6" t="s">
        <v>17</v>
      </c>
      <c r="B29" s="51" t="s">
        <v>20</v>
      </c>
      <c r="C29" s="51"/>
      <c r="D29" s="51"/>
      <c r="E29" s="51"/>
      <c r="F29" s="51"/>
      <c r="G29" s="51"/>
      <c r="H29" s="51"/>
      <c r="I29" s="51"/>
      <c r="J29" s="51"/>
      <c r="K29" s="51"/>
      <c r="L29" s="51"/>
      <c r="M29" s="51"/>
      <c r="N29" s="51"/>
      <c r="O29" s="51"/>
      <c r="P29" s="51"/>
      <c r="Q29" s="51"/>
      <c r="R29" s="51"/>
      <c r="S29" s="51"/>
      <c r="T29" s="47"/>
    </row>
    <row r="30" spans="1:26" x14ac:dyDescent="0.45">
      <c r="A30" s="52" t="s">
        <v>18</v>
      </c>
      <c r="B30" s="53" t="s">
        <v>21</v>
      </c>
      <c r="C30" s="53"/>
      <c r="D30" s="53"/>
      <c r="E30" s="53"/>
      <c r="F30" s="53"/>
      <c r="G30" s="53"/>
      <c r="H30" s="53"/>
      <c r="I30" s="53"/>
      <c r="J30" s="53"/>
      <c r="K30" s="53"/>
      <c r="L30" s="53"/>
      <c r="M30" s="53"/>
      <c r="N30" s="53"/>
      <c r="O30" s="53"/>
      <c r="P30" s="53"/>
      <c r="Q30" s="53"/>
      <c r="R30" s="53"/>
      <c r="S30" s="53"/>
      <c r="T30" s="32"/>
    </row>
    <row r="31" spans="1:26" x14ac:dyDescent="0.45">
      <c r="A31" s="52"/>
      <c r="B31" s="53"/>
      <c r="C31" s="53"/>
      <c r="D31" s="53"/>
      <c r="E31" s="53"/>
      <c r="F31" s="53"/>
      <c r="G31" s="53"/>
      <c r="H31" s="53"/>
      <c r="I31" s="53"/>
      <c r="J31" s="53"/>
      <c r="K31" s="53"/>
      <c r="L31" s="53"/>
      <c r="M31" s="53"/>
      <c r="N31" s="53"/>
      <c r="O31" s="53"/>
      <c r="P31" s="53"/>
      <c r="Q31" s="53"/>
      <c r="R31" s="53"/>
      <c r="S31" s="53"/>
      <c r="T31" s="32"/>
    </row>
    <row r="32" spans="1:26" x14ac:dyDescent="0.45">
      <c r="A32" s="52"/>
      <c r="B32" s="53"/>
      <c r="C32" s="53"/>
      <c r="D32" s="53"/>
      <c r="E32" s="53"/>
      <c r="F32" s="53"/>
      <c r="G32" s="53"/>
      <c r="H32" s="53"/>
      <c r="I32" s="53"/>
      <c r="J32" s="53"/>
      <c r="K32" s="53"/>
      <c r="L32" s="53"/>
      <c r="M32" s="53"/>
      <c r="N32" s="53"/>
      <c r="O32" s="53"/>
      <c r="P32" s="53"/>
      <c r="Q32" s="53"/>
      <c r="R32" s="53"/>
      <c r="S32" s="53"/>
      <c r="T32" s="32"/>
    </row>
    <row r="33" spans="1:20" x14ac:dyDescent="0.45">
      <c r="A33" s="52"/>
      <c r="B33" s="53"/>
      <c r="C33" s="53"/>
      <c r="D33" s="53"/>
      <c r="E33" s="53"/>
      <c r="F33" s="53"/>
      <c r="G33" s="53"/>
      <c r="H33" s="53"/>
      <c r="I33" s="53"/>
      <c r="J33" s="53"/>
      <c r="K33" s="53"/>
      <c r="L33" s="53"/>
      <c r="M33" s="53"/>
      <c r="N33" s="53"/>
      <c r="O33" s="53"/>
      <c r="P33" s="53"/>
      <c r="Q33" s="53"/>
      <c r="R33" s="53"/>
      <c r="S33" s="53"/>
      <c r="T33" s="32"/>
    </row>
  </sheetData>
  <mergeCells count="99">
    <mergeCell ref="A26:A27"/>
    <mergeCell ref="B26:S27"/>
    <mergeCell ref="A1:L1"/>
    <mergeCell ref="M1:S2"/>
    <mergeCell ref="U1:W2"/>
    <mergeCell ref="A2:B2"/>
    <mergeCell ref="C2:F2"/>
    <mergeCell ref="G2:I2"/>
    <mergeCell ref="J2:L2"/>
    <mergeCell ref="A3:B6"/>
    <mergeCell ref="G3:I3"/>
    <mergeCell ref="M3:S6"/>
    <mergeCell ref="G5:I6"/>
    <mergeCell ref="E6:F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P9:P10"/>
    <mergeCell ref="R9:R10"/>
    <mergeCell ref="E10:F10"/>
    <mergeCell ref="D15:D16"/>
    <mergeCell ref="E15:E16"/>
    <mergeCell ref="F15:F16"/>
    <mergeCell ref="G15:I16"/>
    <mergeCell ref="C17:C18"/>
    <mergeCell ref="D17:D18"/>
    <mergeCell ref="E17:E18"/>
    <mergeCell ref="F17:F18"/>
    <mergeCell ref="G17:G18"/>
    <mergeCell ref="H17:H18"/>
    <mergeCell ref="I17:I18"/>
    <mergeCell ref="X15:Y16"/>
    <mergeCell ref="J15:J16"/>
    <mergeCell ref="K15:K16"/>
    <mergeCell ref="L15:L16"/>
    <mergeCell ref="M15:M16"/>
    <mergeCell ref="N15:N16"/>
    <mergeCell ref="O15:O16"/>
    <mergeCell ref="P15:P16"/>
    <mergeCell ref="Q15:Q16"/>
    <mergeCell ref="R15:R16"/>
    <mergeCell ref="S15:S16"/>
    <mergeCell ref="T15:T16"/>
    <mergeCell ref="J17:J18"/>
    <mergeCell ref="K17:K18"/>
    <mergeCell ref="S19:S20"/>
    <mergeCell ref="T19:T20"/>
    <mergeCell ref="V19:V20"/>
    <mergeCell ref="L17:L18"/>
    <mergeCell ref="W19:W20"/>
    <mergeCell ref="M17:M18"/>
    <mergeCell ref="N17:N18"/>
    <mergeCell ref="O17:O18"/>
    <mergeCell ref="P17:P18"/>
    <mergeCell ref="Q17:Q18"/>
    <mergeCell ref="R17:R18"/>
    <mergeCell ref="Y18:Z19"/>
    <mergeCell ref="C19:C20"/>
    <mergeCell ref="D19:D20"/>
    <mergeCell ref="E19:E20"/>
    <mergeCell ref="F19:F20"/>
    <mergeCell ref="G19:I22"/>
    <mergeCell ref="J19:J20"/>
    <mergeCell ref="K19:K20"/>
    <mergeCell ref="L19:L20"/>
    <mergeCell ref="M19:R20"/>
    <mergeCell ref="S17:S18"/>
    <mergeCell ref="T17:T18"/>
    <mergeCell ref="U17:U20"/>
    <mergeCell ref="V17:V18"/>
    <mergeCell ref="W17:W18"/>
    <mergeCell ref="X17:X20"/>
    <mergeCell ref="A30:A33"/>
    <mergeCell ref="B30:S33"/>
    <mergeCell ref="S21:S22"/>
    <mergeCell ref="C23:S23"/>
    <mergeCell ref="B24:S24"/>
    <mergeCell ref="B25:S25"/>
    <mergeCell ref="B28:S28"/>
    <mergeCell ref="B29:S29"/>
    <mergeCell ref="C21:C22"/>
    <mergeCell ref="D21:D22"/>
    <mergeCell ref="E21:F22"/>
    <mergeCell ref="J21:J22"/>
    <mergeCell ref="K21:L22"/>
    <mergeCell ref="M21:R22"/>
    <mergeCell ref="A15:B22"/>
    <mergeCell ref="C15:C16"/>
  </mergeCells>
  <phoneticPr fontId="2"/>
  <dataValidations count="1">
    <dataValidation type="list" allowBlank="1" showInputMessage="1" showErrorMessage="1" sqref="O9" xr:uid="{75493B33-A4EF-4206-8491-E6CB94011DE1}">
      <formula1>$AA$10:$AA$11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667A6-55D1-4BFF-9871-2D5FE33DA50D}">
  <dimension ref="A1:Z31"/>
  <sheetViews>
    <sheetView topLeftCell="A13" workbookViewId="0">
      <selection activeCell="T17" sqref="T17:T18"/>
    </sheetView>
  </sheetViews>
  <sheetFormatPr defaultRowHeight="18" x14ac:dyDescent="0.45"/>
  <cols>
    <col min="4" max="4" width="5.69921875" customWidth="1"/>
    <col min="6" max="9" width="5.69921875" customWidth="1"/>
    <col min="11" max="11" width="5.69921875" customWidth="1"/>
    <col min="20" max="20" width="10.796875" customWidth="1"/>
    <col min="21" max="26" width="10.69921875" customWidth="1"/>
  </cols>
  <sheetData>
    <row r="1" spans="1:26"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6"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6" ht="32.4" x14ac:dyDescent="0.45">
      <c r="A3" s="123" t="s">
        <v>8</v>
      </c>
      <c r="B3" s="124"/>
      <c r="C3" s="19">
        <v>2657</v>
      </c>
      <c r="D3" s="12" t="s">
        <v>1</v>
      </c>
      <c r="E3" s="13">
        <v>5030</v>
      </c>
      <c r="F3" s="15" t="s">
        <v>3</v>
      </c>
      <c r="G3" s="117">
        <v>0.8</v>
      </c>
      <c r="H3" s="84"/>
      <c r="I3" s="118"/>
      <c r="J3" s="23">
        <f>ROUNDDOWN(C3*G3,0)</f>
        <v>2125</v>
      </c>
      <c r="K3" s="12" t="s">
        <v>0</v>
      </c>
      <c r="L3" s="11">
        <f>ROUNDDOWN((E3-1)*G3,0)</f>
        <v>4023</v>
      </c>
      <c r="M3" s="148" t="s">
        <v>22</v>
      </c>
      <c r="N3" s="148"/>
      <c r="O3" s="148"/>
      <c r="P3" s="148"/>
      <c r="Q3" s="148"/>
      <c r="R3" s="148"/>
      <c r="S3" s="149"/>
      <c r="T3" s="31"/>
      <c r="U3" s="34" t="s">
        <v>34</v>
      </c>
      <c r="V3" s="37" t="s">
        <v>35</v>
      </c>
      <c r="W3" s="34" t="s">
        <v>36</v>
      </c>
    </row>
    <row r="4" spans="1:26" ht="32.4" x14ac:dyDescent="0.45">
      <c r="A4" s="125"/>
      <c r="B4" s="89"/>
      <c r="C4" s="20">
        <f>E3</f>
        <v>5030</v>
      </c>
      <c r="D4" s="4" t="s">
        <v>1</v>
      </c>
      <c r="E4" s="1">
        <v>12380</v>
      </c>
      <c r="F4" s="21" t="s">
        <v>4</v>
      </c>
      <c r="G4" s="26">
        <v>0.8</v>
      </c>
      <c r="H4" s="4" t="s">
        <v>0</v>
      </c>
      <c r="I4" s="27">
        <v>0.5</v>
      </c>
      <c r="J4" s="20">
        <f>ROUNDDOWN(C4*G3,0)</f>
        <v>4024</v>
      </c>
      <c r="K4" s="2" t="s">
        <v>0</v>
      </c>
      <c r="L4" s="7">
        <f>ROUNDDOWN(E4*I4,0)</f>
        <v>6190</v>
      </c>
      <c r="M4" s="150"/>
      <c r="N4" s="150"/>
      <c r="O4" s="150"/>
      <c r="P4" s="150"/>
      <c r="Q4" s="150"/>
      <c r="R4" s="150"/>
      <c r="S4" s="151"/>
      <c r="T4" s="42"/>
      <c r="U4" s="38">
        <v>5030</v>
      </c>
      <c r="V4" s="39">
        <f>ROUNDDOWN((0.8*U4-0.3*((U4-C4)/(E4-C4))*U4),0)</f>
        <v>4024</v>
      </c>
      <c r="W4" s="40">
        <f>ROUNDUP(V4/U4,5)</f>
        <v>0.8</v>
      </c>
    </row>
    <row r="5" spans="1:26" ht="32.4" x14ac:dyDescent="0.45">
      <c r="A5" s="125"/>
      <c r="B5" s="89"/>
      <c r="C5" s="20">
        <f>E4</f>
        <v>12380</v>
      </c>
      <c r="D5" s="4" t="s">
        <v>2</v>
      </c>
      <c r="E5" s="1">
        <v>13670</v>
      </c>
      <c r="F5" s="21" t="s">
        <v>4</v>
      </c>
      <c r="G5" s="90">
        <v>0.5</v>
      </c>
      <c r="H5" s="79"/>
      <c r="I5" s="91"/>
      <c r="J5" s="20">
        <f>ROUNDDOWN((C5+1)*G5,0)</f>
        <v>6190</v>
      </c>
      <c r="K5" s="2" t="s">
        <v>0</v>
      </c>
      <c r="L5" s="7">
        <f>ROUNDDOWN((E5+1)*G5,0)</f>
        <v>6835</v>
      </c>
      <c r="M5" s="150"/>
      <c r="N5" s="150"/>
      <c r="O5" s="150"/>
      <c r="P5" s="150"/>
      <c r="Q5" s="150"/>
      <c r="R5" s="150"/>
      <c r="S5" s="151"/>
      <c r="T5" s="42"/>
      <c r="U5" s="41"/>
      <c r="V5" s="41"/>
      <c r="W5" s="41"/>
    </row>
    <row r="6" spans="1:26" ht="33" thickBot="1" x14ac:dyDescent="0.5">
      <c r="A6" s="137"/>
      <c r="B6" s="138"/>
      <c r="C6" s="22">
        <f>E5</f>
        <v>13670</v>
      </c>
      <c r="D6" s="10" t="s">
        <v>2</v>
      </c>
      <c r="E6" s="73" t="s">
        <v>33</v>
      </c>
      <c r="F6" s="74"/>
      <c r="G6" s="92"/>
      <c r="H6" s="93"/>
      <c r="I6" s="94"/>
      <c r="J6" s="22">
        <f>L5</f>
        <v>6835</v>
      </c>
      <c r="K6" s="146" t="s">
        <v>33</v>
      </c>
      <c r="L6" s="147"/>
      <c r="M6" s="152"/>
      <c r="N6" s="152"/>
      <c r="O6" s="152"/>
      <c r="P6" s="152"/>
      <c r="Q6" s="152"/>
      <c r="R6" s="152"/>
      <c r="S6" s="153"/>
      <c r="T6" s="42"/>
      <c r="U6" s="41"/>
      <c r="V6" s="41"/>
      <c r="W6" s="41"/>
    </row>
    <row r="7" spans="1:26" ht="18" customHeight="1" x14ac:dyDescent="0.45">
      <c r="A7" s="123" t="s">
        <v>9</v>
      </c>
      <c r="B7" s="124"/>
      <c r="C7" s="23">
        <f>C3</f>
        <v>2657</v>
      </c>
      <c r="D7" s="12" t="s">
        <v>1</v>
      </c>
      <c r="E7" s="14">
        <f>E3</f>
        <v>5030</v>
      </c>
      <c r="F7" s="15" t="s">
        <v>3</v>
      </c>
      <c r="G7" s="117">
        <f>G3</f>
        <v>0.8</v>
      </c>
      <c r="H7" s="84"/>
      <c r="I7" s="118"/>
      <c r="J7" s="23">
        <f>ROUNDDOWN(C7*G7,0)</f>
        <v>2125</v>
      </c>
      <c r="K7" s="12" t="s">
        <v>0</v>
      </c>
      <c r="L7" s="11">
        <f>ROUNDDOWN((E7-1)*G7,0)</f>
        <v>4023</v>
      </c>
      <c r="M7" s="106" t="s">
        <v>24</v>
      </c>
      <c r="N7" s="139"/>
      <c r="O7" s="139"/>
      <c r="P7" s="139"/>
      <c r="Q7" s="139"/>
      <c r="R7" s="139"/>
      <c r="S7" s="140"/>
      <c r="T7" s="43"/>
      <c r="U7" s="34" t="s">
        <v>34</v>
      </c>
      <c r="V7" s="37" t="s">
        <v>35</v>
      </c>
      <c r="W7" s="34" t="s">
        <v>36</v>
      </c>
    </row>
    <row r="8" spans="1:26" x14ac:dyDescent="0.45">
      <c r="A8" s="125"/>
      <c r="B8" s="89"/>
      <c r="C8" s="20">
        <f>E7</f>
        <v>5030</v>
      </c>
      <c r="D8" s="4" t="s">
        <v>1</v>
      </c>
      <c r="E8" s="3">
        <f>E4</f>
        <v>12380</v>
      </c>
      <c r="F8" s="21" t="s">
        <v>4</v>
      </c>
      <c r="G8" s="26">
        <f>G4</f>
        <v>0.8</v>
      </c>
      <c r="H8" s="4" t="s">
        <v>0</v>
      </c>
      <c r="I8" s="27">
        <f>I4</f>
        <v>0.5</v>
      </c>
      <c r="J8" s="20">
        <f>ROUNDDOWN(C8*G7,0)</f>
        <v>4024</v>
      </c>
      <c r="K8" s="2" t="s">
        <v>0</v>
      </c>
      <c r="L8" s="7">
        <f>ROUNDDOWN(E8*I8,0)</f>
        <v>6190</v>
      </c>
      <c r="M8" s="141"/>
      <c r="N8" s="142"/>
      <c r="O8" s="142"/>
      <c r="P8" s="142"/>
      <c r="Q8" s="142"/>
      <c r="R8" s="142"/>
      <c r="S8" s="143"/>
      <c r="T8" s="43"/>
      <c r="U8" s="38">
        <v>9000</v>
      </c>
      <c r="V8" s="39">
        <f>ROUNDDOWN((0.8*U8-0.3*((U8-C8)/(E8-C8))*U8),0)</f>
        <v>5741</v>
      </c>
      <c r="W8" s="40">
        <f>ROUNDUP(V8/U8,5)</f>
        <v>0.63788999999999996</v>
      </c>
    </row>
    <row r="9" spans="1:26" x14ac:dyDescent="0.45">
      <c r="A9" s="125"/>
      <c r="B9" s="89"/>
      <c r="C9" s="20">
        <f>E8</f>
        <v>12380</v>
      </c>
      <c r="D9" s="4" t="s">
        <v>2</v>
      </c>
      <c r="E9" s="1">
        <v>15190</v>
      </c>
      <c r="F9" s="21" t="s">
        <v>4</v>
      </c>
      <c r="G9" s="90">
        <f>G5</f>
        <v>0.5</v>
      </c>
      <c r="H9" s="79"/>
      <c r="I9" s="91"/>
      <c r="J9" s="20">
        <f>ROUNDDOWN((C9+1)*G9,0)</f>
        <v>6190</v>
      </c>
      <c r="K9" s="2" t="s">
        <v>0</v>
      </c>
      <c r="L9" s="7">
        <f>ROUNDDOWN((E9+1)*G9,0)</f>
        <v>7595</v>
      </c>
      <c r="M9" s="144">
        <f>C10</f>
        <v>15190</v>
      </c>
      <c r="N9" s="63" t="s">
        <v>12</v>
      </c>
      <c r="O9" s="63">
        <v>30</v>
      </c>
      <c r="P9" s="63" t="s">
        <v>12</v>
      </c>
      <c r="Q9" s="5">
        <v>0.67</v>
      </c>
      <c r="R9" s="63" t="s">
        <v>13</v>
      </c>
      <c r="S9" s="7">
        <f>$M$9*$O$9*Q9</f>
        <v>305319</v>
      </c>
      <c r="T9" s="44"/>
      <c r="U9" s="41"/>
      <c r="V9" s="41"/>
      <c r="W9" s="41"/>
    </row>
    <row r="10" spans="1:26" ht="18.600000000000001" thickBot="1" x14ac:dyDescent="0.5">
      <c r="A10" s="137"/>
      <c r="B10" s="138"/>
      <c r="C10" s="24">
        <f>E9</f>
        <v>15190</v>
      </c>
      <c r="D10" s="10" t="s">
        <v>2</v>
      </c>
      <c r="E10" s="73" t="s">
        <v>33</v>
      </c>
      <c r="F10" s="74"/>
      <c r="G10" s="92"/>
      <c r="H10" s="93"/>
      <c r="I10" s="94"/>
      <c r="J10" s="22">
        <f>L9</f>
        <v>7595</v>
      </c>
      <c r="K10" s="146" t="s">
        <v>33</v>
      </c>
      <c r="L10" s="147"/>
      <c r="M10" s="145"/>
      <c r="N10" s="64"/>
      <c r="O10" s="64"/>
      <c r="P10" s="64"/>
      <c r="Q10" s="8">
        <v>0.5</v>
      </c>
      <c r="R10" s="64"/>
      <c r="S10" s="9">
        <f>$M$9*$O$9*Q10</f>
        <v>227850</v>
      </c>
      <c r="T10" s="44"/>
      <c r="U10" s="41"/>
      <c r="V10" s="41"/>
      <c r="W10" s="41"/>
    </row>
    <row r="11" spans="1:26" ht="18" customHeight="1" x14ac:dyDescent="0.45">
      <c r="A11" s="123" t="s">
        <v>10</v>
      </c>
      <c r="B11" s="124"/>
      <c r="C11" s="23">
        <f>C7</f>
        <v>2657</v>
      </c>
      <c r="D11" s="12" t="s">
        <v>1</v>
      </c>
      <c r="E11" s="14">
        <f>E7</f>
        <v>5030</v>
      </c>
      <c r="F11" s="15" t="s">
        <v>3</v>
      </c>
      <c r="G11" s="117">
        <f>G7</f>
        <v>0.8</v>
      </c>
      <c r="H11" s="84"/>
      <c r="I11" s="118"/>
      <c r="J11" s="23">
        <f>ROUNDDOWN(C11*G11,0)</f>
        <v>2125</v>
      </c>
      <c r="K11" s="12" t="s">
        <v>0</v>
      </c>
      <c r="L11" s="11">
        <f>ROUNDDOWN((E11-1)*G11,0)</f>
        <v>4023</v>
      </c>
      <c r="M11" s="128" t="s">
        <v>23</v>
      </c>
      <c r="N11" s="83"/>
      <c r="O11" s="83"/>
      <c r="P11" s="83"/>
      <c r="Q11" s="83"/>
      <c r="R11" s="83"/>
      <c r="S11" s="124"/>
      <c r="T11" s="43"/>
      <c r="U11" s="34" t="s">
        <v>34</v>
      </c>
      <c r="V11" s="37" t="s">
        <v>35</v>
      </c>
      <c r="W11" s="34" t="s">
        <v>36</v>
      </c>
    </row>
    <row r="12" spans="1:26" x14ac:dyDescent="0.45">
      <c r="A12" s="125"/>
      <c r="B12" s="89"/>
      <c r="C12" s="20">
        <f>E11</f>
        <v>5030</v>
      </c>
      <c r="D12" s="4" t="s">
        <v>1</v>
      </c>
      <c r="E12" s="3">
        <f>E8</f>
        <v>12380</v>
      </c>
      <c r="F12" s="21" t="s">
        <v>4</v>
      </c>
      <c r="G12" s="26">
        <f>G8</f>
        <v>0.8</v>
      </c>
      <c r="H12" s="4" t="s">
        <v>0</v>
      </c>
      <c r="I12" s="27">
        <f>I8</f>
        <v>0.5</v>
      </c>
      <c r="J12" s="20">
        <f>ROUNDDOWN(C12*G11,0)</f>
        <v>4024</v>
      </c>
      <c r="K12" s="2" t="s">
        <v>0</v>
      </c>
      <c r="L12" s="7">
        <f>ROUNDDOWN(E12*I12,0)</f>
        <v>6190</v>
      </c>
      <c r="M12" s="129"/>
      <c r="N12" s="63"/>
      <c r="O12" s="63"/>
      <c r="P12" s="63"/>
      <c r="Q12" s="63"/>
      <c r="R12" s="63"/>
      <c r="S12" s="89"/>
      <c r="T12" s="43"/>
      <c r="U12" s="38">
        <v>12380</v>
      </c>
      <c r="V12" s="39">
        <f>ROUNDDOWN((0.8*U12-0.3*((U12-C12)/(E12-C12))*U12),0)</f>
        <v>6190</v>
      </c>
      <c r="W12" s="40">
        <f>ROUNDUP(V12/U12,5)</f>
        <v>0.5</v>
      </c>
    </row>
    <row r="13" spans="1:26" x14ac:dyDescent="0.45">
      <c r="A13" s="125"/>
      <c r="B13" s="89"/>
      <c r="C13" s="20">
        <f>E12</f>
        <v>12380</v>
      </c>
      <c r="D13" s="4" t="s">
        <v>2</v>
      </c>
      <c r="E13" s="1">
        <v>16710</v>
      </c>
      <c r="F13" s="21" t="s">
        <v>4</v>
      </c>
      <c r="G13" s="90">
        <f>G9</f>
        <v>0.5</v>
      </c>
      <c r="H13" s="79"/>
      <c r="I13" s="91"/>
      <c r="J13" s="20">
        <f>ROUNDDOWN((C13+1)*G13,0)</f>
        <v>6190</v>
      </c>
      <c r="K13" s="2" t="s">
        <v>0</v>
      </c>
      <c r="L13" s="7">
        <f>ROUNDDOWN((E13+1)*G13,0)</f>
        <v>8355</v>
      </c>
      <c r="M13" s="129"/>
      <c r="N13" s="63"/>
      <c r="O13" s="63"/>
      <c r="P13" s="63"/>
      <c r="Q13" s="63"/>
      <c r="R13" s="63"/>
      <c r="S13" s="89"/>
      <c r="T13" s="43"/>
    </row>
    <row r="14" spans="1:26" ht="18.600000000000001" thickBot="1" x14ac:dyDescent="0.5">
      <c r="A14" s="126"/>
      <c r="B14" s="127"/>
      <c r="C14" s="25">
        <f>E13</f>
        <v>16710</v>
      </c>
      <c r="D14" s="16" t="s">
        <v>2</v>
      </c>
      <c r="E14" s="133" t="s">
        <v>33</v>
      </c>
      <c r="F14" s="134"/>
      <c r="G14" s="130"/>
      <c r="H14" s="131"/>
      <c r="I14" s="132"/>
      <c r="J14" s="29">
        <f>L13</f>
        <v>8355</v>
      </c>
      <c r="K14" s="135" t="s">
        <v>33</v>
      </c>
      <c r="L14" s="136"/>
      <c r="M14" s="28">
        <f>C14</f>
        <v>16710</v>
      </c>
      <c r="N14" s="16" t="s">
        <v>12</v>
      </c>
      <c r="O14" s="16">
        <v>30</v>
      </c>
      <c r="P14" s="16" t="s">
        <v>12</v>
      </c>
      <c r="Q14" s="17">
        <v>0.67</v>
      </c>
      <c r="R14" s="16" t="s">
        <v>13</v>
      </c>
      <c r="S14" s="18">
        <f>M14*O14*Q14</f>
        <v>335871</v>
      </c>
      <c r="T14" s="44"/>
    </row>
    <row r="15" spans="1:26" ht="18" customHeight="1" x14ac:dyDescent="0.45">
      <c r="A15" s="106" t="s">
        <v>11</v>
      </c>
      <c r="B15" s="107"/>
      <c r="C15" s="112">
        <f>C11</f>
        <v>2657</v>
      </c>
      <c r="D15" s="103" t="s">
        <v>1</v>
      </c>
      <c r="E15" s="114">
        <f>E11</f>
        <v>5030</v>
      </c>
      <c r="F15" s="116" t="s">
        <v>3</v>
      </c>
      <c r="G15" s="117">
        <f>G11</f>
        <v>0.8</v>
      </c>
      <c r="H15" s="84"/>
      <c r="I15" s="118"/>
      <c r="J15" s="169">
        <f>ROUNDDOWN(C15*G15,0)</f>
        <v>2125</v>
      </c>
      <c r="K15" s="103" t="s">
        <v>0</v>
      </c>
      <c r="L15" s="85">
        <f>ROUNDDOWN((E15-1)*G15,0)</f>
        <v>4023</v>
      </c>
      <c r="M15" s="104">
        <f>C15</f>
        <v>2657</v>
      </c>
      <c r="N15" s="83" t="s">
        <v>12</v>
      </c>
      <c r="O15" s="83">
        <v>30</v>
      </c>
      <c r="P15" s="83" t="s">
        <v>12</v>
      </c>
      <c r="Q15" s="84">
        <v>1</v>
      </c>
      <c r="R15" s="83" t="s">
        <v>13</v>
      </c>
      <c r="S15" s="85">
        <f>M15*O15*Q15</f>
        <v>79710</v>
      </c>
      <c r="T15" s="86" t="s">
        <v>37</v>
      </c>
      <c r="U15" s="41"/>
      <c r="V15" s="41"/>
      <c r="W15" s="41"/>
      <c r="X15" s="100"/>
      <c r="Y15" s="100"/>
      <c r="Z15" s="41"/>
    </row>
    <row r="16" spans="1:26"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c r="X16" s="100"/>
      <c r="Y16" s="100"/>
      <c r="Z16" s="41"/>
    </row>
    <row r="17" spans="1:26" ht="18" customHeight="1" x14ac:dyDescent="0.45">
      <c r="A17" s="108"/>
      <c r="B17" s="109"/>
      <c r="C17" s="69">
        <f>E15</f>
        <v>5030</v>
      </c>
      <c r="D17" s="63" t="s">
        <v>1</v>
      </c>
      <c r="E17" s="88">
        <v>11120</v>
      </c>
      <c r="F17" s="89" t="s">
        <v>4</v>
      </c>
      <c r="G17" s="90">
        <v>0.8</v>
      </c>
      <c r="H17" s="63" t="s">
        <v>0</v>
      </c>
      <c r="I17" s="119">
        <v>0.45</v>
      </c>
      <c r="J17" s="69">
        <f>ROUNDDOWN(C17*G17,0)</f>
        <v>4024</v>
      </c>
      <c r="K17" s="71" t="s">
        <v>0</v>
      </c>
      <c r="L17" s="82">
        <f>ROUNDDOWN(E17*I17,0)</f>
        <v>5004</v>
      </c>
      <c r="M17" s="99">
        <f>C21</f>
        <v>15950</v>
      </c>
      <c r="N17" s="63" t="s">
        <v>12</v>
      </c>
      <c r="O17" s="63">
        <v>30</v>
      </c>
      <c r="P17" s="63" t="s">
        <v>12</v>
      </c>
      <c r="Q17" s="79">
        <v>1</v>
      </c>
      <c r="R17" s="63" t="s">
        <v>13</v>
      </c>
      <c r="S17" s="82">
        <f>M17*O17*Q17</f>
        <v>478500</v>
      </c>
      <c r="T17" s="86" t="s">
        <v>43</v>
      </c>
      <c r="U17" s="171">
        <v>7000</v>
      </c>
      <c r="V17" s="96">
        <f>ROUNDDOWN((0.8*U17-0.35*((U17-C17)/(E17-C17))*U17),0)</f>
        <v>4807</v>
      </c>
      <c r="W17" s="97">
        <f>ROUNDUP(V17/U17,5)</f>
        <v>0.68672</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11120</v>
      </c>
      <c r="D19" s="63" t="s">
        <v>2</v>
      </c>
      <c r="E19" s="88">
        <v>15950</v>
      </c>
      <c r="F19" s="89" t="s">
        <v>4</v>
      </c>
      <c r="G19" s="90">
        <v>0.45</v>
      </c>
      <c r="H19" s="79"/>
      <c r="I19" s="91"/>
      <c r="J19" s="69">
        <f>ROUNDDOWN((C19+1)*G19,0)</f>
        <v>5004</v>
      </c>
      <c r="K19" s="71" t="s">
        <v>0</v>
      </c>
      <c r="L19" s="82">
        <f>ROUNDDOWN((E19+1)*G19,0)</f>
        <v>7177</v>
      </c>
      <c r="M19" s="75" t="s">
        <v>25</v>
      </c>
      <c r="N19" s="76"/>
      <c r="O19" s="76"/>
      <c r="P19" s="76"/>
      <c r="Q19" s="76"/>
      <c r="R19" s="76"/>
      <c r="S19" s="120">
        <v>364595</v>
      </c>
      <c r="T19" s="121" t="s">
        <v>39</v>
      </c>
      <c r="U19" s="171"/>
      <c r="V19" s="122">
        <f>ROUNDDOWN((0.05*U17)+4448,0)</f>
        <v>4798</v>
      </c>
      <c r="W19" s="97">
        <f>ROUNDUP(V19/U17,5)</f>
        <v>0.68542999999999998</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15950</v>
      </c>
      <c r="D21" s="63" t="s">
        <v>2</v>
      </c>
      <c r="E21" s="65" t="s">
        <v>33</v>
      </c>
      <c r="F21" s="66"/>
      <c r="G21" s="90"/>
      <c r="H21" s="79"/>
      <c r="I21" s="91"/>
      <c r="J21" s="69">
        <f>L19</f>
        <v>7177</v>
      </c>
      <c r="K21" s="71" t="s">
        <v>33</v>
      </c>
      <c r="L21" s="72"/>
      <c r="M21" s="75" t="s">
        <v>26</v>
      </c>
      <c r="N21" s="76"/>
      <c r="O21" s="76"/>
      <c r="P21" s="76"/>
      <c r="Q21" s="76"/>
      <c r="R21" s="76"/>
      <c r="S21" s="54">
        <f>ROUND(S19/S17,5)</f>
        <v>0.76195000000000002</v>
      </c>
      <c r="T21" s="45"/>
      <c r="U21" s="46"/>
      <c r="V21" s="46"/>
      <c r="W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5"/>
      <c r="U22" s="46"/>
      <c r="V22" s="46"/>
      <c r="W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6"/>
      <c r="U23" s="30"/>
      <c r="V23" s="30"/>
      <c r="W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47"/>
      <c r="U24" s="30"/>
      <c r="V24" s="30"/>
      <c r="W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47"/>
      <c r="U25" s="30"/>
      <c r="V25" s="30"/>
      <c r="W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c r="T26" s="47"/>
    </row>
    <row r="27" spans="1:26" x14ac:dyDescent="0.45">
      <c r="A27" s="6" t="s">
        <v>17</v>
      </c>
      <c r="B27" s="51" t="s">
        <v>20</v>
      </c>
      <c r="C27" s="51"/>
      <c r="D27" s="51"/>
      <c r="E27" s="51"/>
      <c r="F27" s="51"/>
      <c r="G27" s="51"/>
      <c r="H27" s="51"/>
      <c r="I27" s="51"/>
      <c r="J27" s="51"/>
      <c r="K27" s="51"/>
      <c r="L27" s="51"/>
      <c r="M27" s="51"/>
      <c r="N27" s="51"/>
      <c r="O27" s="51"/>
      <c r="P27" s="51"/>
      <c r="Q27" s="51"/>
      <c r="R27" s="51"/>
      <c r="S27" s="51"/>
      <c r="T27" s="47"/>
    </row>
    <row r="28" spans="1:26" x14ac:dyDescent="0.45">
      <c r="A28" s="52" t="s">
        <v>18</v>
      </c>
      <c r="B28" s="53" t="s">
        <v>21</v>
      </c>
      <c r="C28" s="53"/>
      <c r="D28" s="53"/>
      <c r="E28" s="53"/>
      <c r="F28" s="53"/>
      <c r="G28" s="53"/>
      <c r="H28" s="53"/>
      <c r="I28" s="53"/>
      <c r="J28" s="53"/>
      <c r="K28" s="53"/>
      <c r="L28" s="53"/>
      <c r="M28" s="53"/>
      <c r="N28" s="53"/>
      <c r="O28" s="53"/>
      <c r="P28" s="53"/>
      <c r="Q28" s="53"/>
      <c r="R28" s="53"/>
      <c r="S28" s="53"/>
      <c r="T28" s="32"/>
    </row>
    <row r="29" spans="1:26" x14ac:dyDescent="0.45">
      <c r="A29" s="52"/>
      <c r="B29" s="53"/>
      <c r="C29" s="53"/>
      <c r="D29" s="53"/>
      <c r="E29" s="53"/>
      <c r="F29" s="53"/>
      <c r="G29" s="53"/>
      <c r="H29" s="53"/>
      <c r="I29" s="53"/>
      <c r="J29" s="53"/>
      <c r="K29" s="53"/>
      <c r="L29" s="53"/>
      <c r="M29" s="53"/>
      <c r="N29" s="53"/>
      <c r="O29" s="53"/>
      <c r="P29" s="53"/>
      <c r="Q29" s="53"/>
      <c r="R29" s="53"/>
      <c r="S29" s="53"/>
      <c r="T29" s="32"/>
    </row>
    <row r="30" spans="1:26" x14ac:dyDescent="0.45">
      <c r="A30" s="52"/>
      <c r="B30" s="53"/>
      <c r="C30" s="53"/>
      <c r="D30" s="53"/>
      <c r="E30" s="53"/>
      <c r="F30" s="53"/>
      <c r="G30" s="53"/>
      <c r="H30" s="53"/>
      <c r="I30" s="53"/>
      <c r="J30" s="53"/>
      <c r="K30" s="53"/>
      <c r="L30" s="53"/>
      <c r="M30" s="53"/>
      <c r="N30" s="53"/>
      <c r="O30" s="53"/>
      <c r="P30" s="53"/>
      <c r="Q30" s="53"/>
      <c r="R30" s="53"/>
      <c r="S30" s="53"/>
      <c r="T30" s="32"/>
    </row>
    <row r="31" spans="1:26" x14ac:dyDescent="0.45">
      <c r="A31" s="52"/>
      <c r="B31" s="53"/>
      <c r="C31" s="53"/>
      <c r="D31" s="53"/>
      <c r="E31" s="53"/>
      <c r="F31" s="53"/>
      <c r="G31" s="53"/>
      <c r="H31" s="53"/>
      <c r="I31" s="53"/>
      <c r="J31" s="53"/>
      <c r="K31" s="53"/>
      <c r="L31" s="53"/>
      <c r="M31" s="53"/>
      <c r="N31" s="53"/>
      <c r="O31" s="53"/>
      <c r="P31" s="53"/>
      <c r="Q31" s="53"/>
      <c r="R31" s="53"/>
      <c r="S31" s="53"/>
      <c r="T31" s="32"/>
    </row>
  </sheetData>
  <mergeCells count="98">
    <mergeCell ref="U1:W2"/>
    <mergeCell ref="T19:T20"/>
    <mergeCell ref="T15:T16"/>
    <mergeCell ref="T17:T18"/>
    <mergeCell ref="U17:U20"/>
    <mergeCell ref="V19:V20"/>
    <mergeCell ref="W19:W20"/>
    <mergeCell ref="W17:W18"/>
    <mergeCell ref="X15:Y16"/>
    <mergeCell ref="X17:X20"/>
    <mergeCell ref="Y18:Z19"/>
    <mergeCell ref="B24:S24"/>
    <mergeCell ref="B25:S25"/>
    <mergeCell ref="C23:S23"/>
    <mergeCell ref="V17:V18"/>
    <mergeCell ref="S17:S18"/>
    <mergeCell ref="M21:R22"/>
    <mergeCell ref="S21:S22"/>
    <mergeCell ref="M17:M18"/>
    <mergeCell ref="N17:N18"/>
    <mergeCell ref="O17:O18"/>
    <mergeCell ref="P17:P18"/>
    <mergeCell ref="Q17:Q18"/>
    <mergeCell ref="R17:R18"/>
    <mergeCell ref="A1:L1"/>
    <mergeCell ref="M1:S2"/>
    <mergeCell ref="K6:L6"/>
    <mergeCell ref="K10:L10"/>
    <mergeCell ref="M15:M16"/>
    <mergeCell ref="N15:N16"/>
    <mergeCell ref="O15:O16"/>
    <mergeCell ref="P15:P16"/>
    <mergeCell ref="Q15:Q16"/>
    <mergeCell ref="R15:R16"/>
    <mergeCell ref="S15:S16"/>
    <mergeCell ref="M3:S6"/>
    <mergeCell ref="A15:B22"/>
    <mergeCell ref="M19:R20"/>
    <mergeCell ref="S19:S20"/>
    <mergeCell ref="C15:C16"/>
    <mergeCell ref="J19:J20"/>
    <mergeCell ref="K19:K20"/>
    <mergeCell ref="L19:L20"/>
    <mergeCell ref="C21:C22"/>
    <mergeCell ref="D21:D22"/>
    <mergeCell ref="E21:F22"/>
    <mergeCell ref="J21:J22"/>
    <mergeCell ref="K21:L22"/>
    <mergeCell ref="C19:C20"/>
    <mergeCell ref="D19:D20"/>
    <mergeCell ref="E19:E20"/>
    <mergeCell ref="F19:F20"/>
    <mergeCell ref="G19:I22"/>
    <mergeCell ref="K14:L14"/>
    <mergeCell ref="D17:D18"/>
    <mergeCell ref="E17:E18"/>
    <mergeCell ref="F17:F18"/>
    <mergeCell ref="G17:G18"/>
    <mergeCell ref="H17:H18"/>
    <mergeCell ref="M7:S8"/>
    <mergeCell ref="M11:S13"/>
    <mergeCell ref="P9:P10"/>
    <mergeCell ref="R9:R10"/>
    <mergeCell ref="M9:M10"/>
    <mergeCell ref="N9:N10"/>
    <mergeCell ref="O9:O10"/>
    <mergeCell ref="B28:S31"/>
    <mergeCell ref="A28:A31"/>
    <mergeCell ref="B26:S26"/>
    <mergeCell ref="B27:S27"/>
    <mergeCell ref="G15:I16"/>
    <mergeCell ref="J15:J16"/>
    <mergeCell ref="K15:K16"/>
    <mergeCell ref="L15:L16"/>
    <mergeCell ref="C17:C18"/>
    <mergeCell ref="I17:I18"/>
    <mergeCell ref="J17:J18"/>
    <mergeCell ref="K17:K18"/>
    <mergeCell ref="L17:L18"/>
    <mergeCell ref="D15:D16"/>
    <mergeCell ref="E15:E16"/>
    <mergeCell ref="F15:F16"/>
    <mergeCell ref="C2:F2"/>
    <mergeCell ref="J2:L2"/>
    <mergeCell ref="G2:I2"/>
    <mergeCell ref="A2:B2"/>
    <mergeCell ref="A3:B6"/>
    <mergeCell ref="G3:I3"/>
    <mergeCell ref="G5:I6"/>
    <mergeCell ref="E6:F6"/>
    <mergeCell ref="A7:B10"/>
    <mergeCell ref="G7:I7"/>
    <mergeCell ref="G9:I10"/>
    <mergeCell ref="A11:B14"/>
    <mergeCell ref="G11:I11"/>
    <mergeCell ref="G13:I14"/>
    <mergeCell ref="E10:F10"/>
    <mergeCell ref="E14:F14"/>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4804-9D05-4199-AC74-F16B20A0F5DA}">
  <dimension ref="A1:Z31"/>
  <sheetViews>
    <sheetView topLeftCell="D4" workbookViewId="0">
      <selection activeCell="U1" sqref="U1:W2"/>
    </sheetView>
  </sheetViews>
  <sheetFormatPr defaultRowHeight="18" x14ac:dyDescent="0.45"/>
  <cols>
    <col min="4" max="4" width="5.69921875" customWidth="1"/>
    <col min="6" max="9" width="5.69921875" customWidth="1"/>
    <col min="11" max="11" width="5.69921875" customWidth="1"/>
    <col min="20" max="23" width="10.69921875" customWidth="1"/>
  </cols>
  <sheetData>
    <row r="1" spans="1:23"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3"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3" ht="32.4" x14ac:dyDescent="0.45">
      <c r="A3" s="123" t="s">
        <v>8</v>
      </c>
      <c r="B3" s="124"/>
      <c r="C3" s="19">
        <v>2577</v>
      </c>
      <c r="D3" s="12" t="s">
        <v>1</v>
      </c>
      <c r="E3" s="13">
        <v>4970</v>
      </c>
      <c r="F3" s="15" t="s">
        <v>3</v>
      </c>
      <c r="G3" s="117">
        <v>0.8</v>
      </c>
      <c r="H3" s="84"/>
      <c r="I3" s="118"/>
      <c r="J3" s="23">
        <f>ROUNDDOWN(C3*G3,0)</f>
        <v>2061</v>
      </c>
      <c r="K3" s="12" t="s">
        <v>0</v>
      </c>
      <c r="L3" s="11">
        <f>ROUNDDOWN((E3-1)*G3,0)</f>
        <v>3975</v>
      </c>
      <c r="M3" s="148" t="s">
        <v>22</v>
      </c>
      <c r="N3" s="148"/>
      <c r="O3" s="148"/>
      <c r="P3" s="148"/>
      <c r="Q3" s="148"/>
      <c r="R3" s="148"/>
      <c r="S3" s="149"/>
      <c r="T3" s="31"/>
      <c r="U3" s="34" t="s">
        <v>34</v>
      </c>
      <c r="V3" s="37" t="s">
        <v>35</v>
      </c>
      <c r="W3" s="34" t="s">
        <v>36</v>
      </c>
    </row>
    <row r="4" spans="1:23" ht="32.4" x14ac:dyDescent="0.45">
      <c r="A4" s="125"/>
      <c r="B4" s="89"/>
      <c r="C4" s="20">
        <f>E3</f>
        <v>4970</v>
      </c>
      <c r="D4" s="4" t="s">
        <v>1</v>
      </c>
      <c r="E4" s="1">
        <v>12240</v>
      </c>
      <c r="F4" s="21" t="s">
        <v>4</v>
      </c>
      <c r="G4" s="26">
        <v>0.8</v>
      </c>
      <c r="H4" s="4" t="s">
        <v>0</v>
      </c>
      <c r="I4" s="27">
        <v>0.5</v>
      </c>
      <c r="J4" s="20">
        <f>ROUNDDOWN(C4*G3,0)</f>
        <v>3976</v>
      </c>
      <c r="K4" s="2" t="s">
        <v>0</v>
      </c>
      <c r="L4" s="7">
        <f>ROUNDDOWN(E4*I4,0)</f>
        <v>6120</v>
      </c>
      <c r="M4" s="150"/>
      <c r="N4" s="150"/>
      <c r="O4" s="150"/>
      <c r="P4" s="150"/>
      <c r="Q4" s="150"/>
      <c r="R4" s="150"/>
      <c r="S4" s="151"/>
      <c r="T4" s="42"/>
      <c r="U4" s="38">
        <v>4970</v>
      </c>
      <c r="V4" s="39">
        <f>ROUNDDOWN((0.8*U4-0.3*((U4-C4)/(E4-C4))*U4),0)</f>
        <v>3976</v>
      </c>
      <c r="W4" s="40">
        <f>ROUNDUP(V4/U4,5)</f>
        <v>0.8</v>
      </c>
    </row>
    <row r="5" spans="1:23" ht="32.4" x14ac:dyDescent="0.45">
      <c r="A5" s="125"/>
      <c r="B5" s="89"/>
      <c r="C5" s="20">
        <f>E4</f>
        <v>12240</v>
      </c>
      <c r="D5" s="4" t="s">
        <v>2</v>
      </c>
      <c r="E5" s="1">
        <v>13520</v>
      </c>
      <c r="F5" s="21" t="s">
        <v>4</v>
      </c>
      <c r="G5" s="90">
        <v>0.5</v>
      </c>
      <c r="H5" s="79"/>
      <c r="I5" s="91"/>
      <c r="J5" s="20">
        <f>ROUNDDOWN((C5+1)*G5,0)</f>
        <v>6120</v>
      </c>
      <c r="K5" s="2" t="s">
        <v>0</v>
      </c>
      <c r="L5" s="7">
        <f>ROUNDDOWN((E5+1)*G5,0)</f>
        <v>6760</v>
      </c>
      <c r="M5" s="150"/>
      <c r="N5" s="150"/>
      <c r="O5" s="150"/>
      <c r="P5" s="150"/>
      <c r="Q5" s="150"/>
      <c r="R5" s="150"/>
      <c r="S5" s="151"/>
      <c r="T5" s="42"/>
      <c r="U5" s="41"/>
      <c r="V5" s="41"/>
      <c r="W5" s="41"/>
    </row>
    <row r="6" spans="1:23" ht="33" thickBot="1" x14ac:dyDescent="0.5">
      <c r="A6" s="137"/>
      <c r="B6" s="138"/>
      <c r="C6" s="22">
        <f>E5</f>
        <v>13520</v>
      </c>
      <c r="D6" s="10" t="s">
        <v>2</v>
      </c>
      <c r="E6" s="73" t="s">
        <v>33</v>
      </c>
      <c r="F6" s="74"/>
      <c r="G6" s="92"/>
      <c r="H6" s="93"/>
      <c r="I6" s="94"/>
      <c r="J6" s="22">
        <f>L5</f>
        <v>6760</v>
      </c>
      <c r="K6" s="146" t="s">
        <v>33</v>
      </c>
      <c r="L6" s="147"/>
      <c r="M6" s="152"/>
      <c r="N6" s="152"/>
      <c r="O6" s="152"/>
      <c r="P6" s="152"/>
      <c r="Q6" s="152"/>
      <c r="R6" s="152"/>
      <c r="S6" s="153"/>
      <c r="T6" s="42"/>
      <c r="U6" s="41"/>
      <c r="V6" s="41"/>
      <c r="W6" s="41"/>
    </row>
    <row r="7" spans="1:23" ht="18" customHeight="1" x14ac:dyDescent="0.45">
      <c r="A7" s="123" t="s">
        <v>9</v>
      </c>
      <c r="B7" s="124"/>
      <c r="C7" s="23">
        <f>C3</f>
        <v>2577</v>
      </c>
      <c r="D7" s="12" t="s">
        <v>1</v>
      </c>
      <c r="E7" s="14">
        <f>E3</f>
        <v>4970</v>
      </c>
      <c r="F7" s="15" t="s">
        <v>3</v>
      </c>
      <c r="G7" s="117">
        <f>G3</f>
        <v>0.8</v>
      </c>
      <c r="H7" s="84"/>
      <c r="I7" s="118"/>
      <c r="J7" s="23">
        <f>ROUNDDOWN(C7*G7,0)</f>
        <v>2061</v>
      </c>
      <c r="K7" s="12" t="s">
        <v>0</v>
      </c>
      <c r="L7" s="11">
        <f>ROUNDDOWN((E7-1)*G7,0)</f>
        <v>3975</v>
      </c>
      <c r="M7" s="106" t="s">
        <v>24</v>
      </c>
      <c r="N7" s="139"/>
      <c r="O7" s="139"/>
      <c r="P7" s="139"/>
      <c r="Q7" s="139"/>
      <c r="R7" s="139"/>
      <c r="S7" s="140"/>
      <c r="T7" s="43"/>
      <c r="U7" s="34" t="s">
        <v>34</v>
      </c>
      <c r="V7" s="37" t="s">
        <v>35</v>
      </c>
      <c r="W7" s="34" t="s">
        <v>36</v>
      </c>
    </row>
    <row r="8" spans="1:23" x14ac:dyDescent="0.45">
      <c r="A8" s="125"/>
      <c r="B8" s="89"/>
      <c r="C8" s="20">
        <f>E7</f>
        <v>4970</v>
      </c>
      <c r="D8" s="4" t="s">
        <v>1</v>
      </c>
      <c r="E8" s="3">
        <f>E4</f>
        <v>12240</v>
      </c>
      <c r="F8" s="21" t="s">
        <v>4</v>
      </c>
      <c r="G8" s="26">
        <f>G4</f>
        <v>0.8</v>
      </c>
      <c r="H8" s="4" t="s">
        <v>0</v>
      </c>
      <c r="I8" s="27">
        <f>I4</f>
        <v>0.5</v>
      </c>
      <c r="J8" s="20">
        <f>ROUNDDOWN(C8*G7,0)</f>
        <v>3976</v>
      </c>
      <c r="K8" s="2" t="s">
        <v>0</v>
      </c>
      <c r="L8" s="7">
        <f>ROUNDDOWN(E8*I8,0)</f>
        <v>6120</v>
      </c>
      <c r="M8" s="141"/>
      <c r="N8" s="142"/>
      <c r="O8" s="142"/>
      <c r="P8" s="142"/>
      <c r="Q8" s="142"/>
      <c r="R8" s="142"/>
      <c r="S8" s="143"/>
      <c r="T8" s="43"/>
      <c r="U8" s="38">
        <v>9000</v>
      </c>
      <c r="V8" s="39">
        <f>ROUNDDOWN((0.8*U8-0.3*((U8-C8)/(E8-C8))*U8),0)</f>
        <v>5703</v>
      </c>
      <c r="W8" s="40">
        <f>ROUNDUP(V8/U8,5)</f>
        <v>0.63366999999999996</v>
      </c>
    </row>
    <row r="9" spans="1:23" x14ac:dyDescent="0.45">
      <c r="A9" s="125"/>
      <c r="B9" s="89"/>
      <c r="C9" s="20">
        <f>E8</f>
        <v>12240</v>
      </c>
      <c r="D9" s="4" t="s">
        <v>2</v>
      </c>
      <c r="E9" s="1">
        <v>15020</v>
      </c>
      <c r="F9" s="21" t="s">
        <v>4</v>
      </c>
      <c r="G9" s="90">
        <f>G5</f>
        <v>0.5</v>
      </c>
      <c r="H9" s="79"/>
      <c r="I9" s="91"/>
      <c r="J9" s="20">
        <f>ROUNDDOWN((C9+1)*G9,0)</f>
        <v>6120</v>
      </c>
      <c r="K9" s="2" t="s">
        <v>0</v>
      </c>
      <c r="L9" s="7">
        <f>ROUNDDOWN((E9+1)*G9,0)</f>
        <v>7510</v>
      </c>
      <c r="M9" s="144">
        <f>C10</f>
        <v>15020</v>
      </c>
      <c r="N9" s="63" t="s">
        <v>12</v>
      </c>
      <c r="O9" s="63">
        <v>30</v>
      </c>
      <c r="P9" s="63" t="s">
        <v>12</v>
      </c>
      <c r="Q9" s="5">
        <v>0.67</v>
      </c>
      <c r="R9" s="63" t="s">
        <v>13</v>
      </c>
      <c r="S9" s="7">
        <f>$M$9*$O$9*Q9</f>
        <v>301902</v>
      </c>
      <c r="T9" s="44"/>
      <c r="U9" s="41"/>
      <c r="V9" s="41"/>
      <c r="W9" s="41"/>
    </row>
    <row r="10" spans="1:23" ht="18.600000000000001" thickBot="1" x14ac:dyDescent="0.5">
      <c r="A10" s="137"/>
      <c r="B10" s="138"/>
      <c r="C10" s="24">
        <f>E9</f>
        <v>15020</v>
      </c>
      <c r="D10" s="10" t="s">
        <v>2</v>
      </c>
      <c r="E10" s="73" t="s">
        <v>33</v>
      </c>
      <c r="F10" s="74"/>
      <c r="G10" s="92"/>
      <c r="H10" s="93"/>
      <c r="I10" s="94"/>
      <c r="J10" s="22">
        <f>L9</f>
        <v>7510</v>
      </c>
      <c r="K10" s="146" t="s">
        <v>33</v>
      </c>
      <c r="L10" s="147"/>
      <c r="M10" s="145"/>
      <c r="N10" s="64"/>
      <c r="O10" s="64"/>
      <c r="P10" s="64"/>
      <c r="Q10" s="8">
        <v>0.5</v>
      </c>
      <c r="R10" s="64"/>
      <c r="S10" s="9">
        <f>$M$9*$O$9*Q10</f>
        <v>225300</v>
      </c>
      <c r="T10" s="44"/>
      <c r="U10" s="41"/>
      <c r="V10" s="41"/>
      <c r="W10" s="41"/>
    </row>
    <row r="11" spans="1:23" ht="18" customHeight="1" x14ac:dyDescent="0.45">
      <c r="A11" s="123" t="s">
        <v>10</v>
      </c>
      <c r="B11" s="124"/>
      <c r="C11" s="23">
        <f>C7</f>
        <v>2577</v>
      </c>
      <c r="D11" s="12" t="s">
        <v>1</v>
      </c>
      <c r="E11" s="14">
        <f>E7</f>
        <v>4970</v>
      </c>
      <c r="F11" s="15" t="s">
        <v>3</v>
      </c>
      <c r="G11" s="117">
        <f>G7</f>
        <v>0.8</v>
      </c>
      <c r="H11" s="84"/>
      <c r="I11" s="118"/>
      <c r="J11" s="23">
        <f>ROUNDDOWN(C11*G11,0)</f>
        <v>2061</v>
      </c>
      <c r="K11" s="12" t="s">
        <v>0</v>
      </c>
      <c r="L11" s="11">
        <f>ROUNDDOWN((E11-1)*G11,0)</f>
        <v>3975</v>
      </c>
      <c r="M11" s="128" t="s">
        <v>23</v>
      </c>
      <c r="N11" s="83"/>
      <c r="O11" s="83"/>
      <c r="P11" s="83"/>
      <c r="Q11" s="83"/>
      <c r="R11" s="83"/>
      <c r="S11" s="124"/>
      <c r="T11" s="43"/>
      <c r="U11" s="34" t="s">
        <v>34</v>
      </c>
      <c r="V11" s="37" t="s">
        <v>35</v>
      </c>
      <c r="W11" s="34" t="s">
        <v>36</v>
      </c>
    </row>
    <row r="12" spans="1:23" x14ac:dyDescent="0.45">
      <c r="A12" s="125"/>
      <c r="B12" s="89"/>
      <c r="C12" s="20">
        <f>E11</f>
        <v>4970</v>
      </c>
      <c r="D12" s="4" t="s">
        <v>1</v>
      </c>
      <c r="E12" s="3">
        <f>E8</f>
        <v>12240</v>
      </c>
      <c r="F12" s="21" t="s">
        <v>4</v>
      </c>
      <c r="G12" s="26">
        <f>G8</f>
        <v>0.8</v>
      </c>
      <c r="H12" s="4" t="s">
        <v>0</v>
      </c>
      <c r="I12" s="27">
        <f>I8</f>
        <v>0.5</v>
      </c>
      <c r="J12" s="20">
        <f>ROUNDDOWN(C12*G11,0)</f>
        <v>3976</v>
      </c>
      <c r="K12" s="2" t="s">
        <v>0</v>
      </c>
      <c r="L12" s="7">
        <f>ROUNDDOWN(E12*I12,0)</f>
        <v>6120</v>
      </c>
      <c r="M12" s="129"/>
      <c r="N12" s="63"/>
      <c r="O12" s="63"/>
      <c r="P12" s="63"/>
      <c r="Q12" s="63"/>
      <c r="R12" s="63"/>
      <c r="S12" s="89"/>
      <c r="T12" s="43"/>
      <c r="U12" s="38">
        <v>12240</v>
      </c>
      <c r="V12" s="39">
        <f>ROUNDDOWN((0.8*U12-0.3*((U12-C12)/(E12-C12))*U12),0)</f>
        <v>6120</v>
      </c>
      <c r="W12" s="40">
        <f>ROUNDUP(V12/U12,5)</f>
        <v>0.5</v>
      </c>
    </row>
    <row r="13" spans="1:23" x14ac:dyDescent="0.45">
      <c r="A13" s="125"/>
      <c r="B13" s="89"/>
      <c r="C13" s="20">
        <f>E12</f>
        <v>12240</v>
      </c>
      <c r="D13" s="4" t="s">
        <v>2</v>
      </c>
      <c r="E13" s="1">
        <v>16530</v>
      </c>
      <c r="F13" s="21" t="s">
        <v>4</v>
      </c>
      <c r="G13" s="90">
        <f>G9</f>
        <v>0.5</v>
      </c>
      <c r="H13" s="79"/>
      <c r="I13" s="91"/>
      <c r="J13" s="20">
        <f>ROUNDDOWN((C13+1)*G13,0)</f>
        <v>6120</v>
      </c>
      <c r="K13" s="2" t="s">
        <v>0</v>
      </c>
      <c r="L13" s="7">
        <f>ROUNDDOWN((E13+1)*G13,0)</f>
        <v>8265</v>
      </c>
      <c r="M13" s="129"/>
      <c r="N13" s="63"/>
      <c r="O13" s="63"/>
      <c r="P13" s="63"/>
      <c r="Q13" s="63"/>
      <c r="R13" s="63"/>
      <c r="S13" s="89"/>
      <c r="T13" s="43"/>
    </row>
    <row r="14" spans="1:23" ht="18.600000000000001" thickBot="1" x14ac:dyDescent="0.5">
      <c r="A14" s="126"/>
      <c r="B14" s="127"/>
      <c r="C14" s="25">
        <f>E13</f>
        <v>16530</v>
      </c>
      <c r="D14" s="16" t="s">
        <v>2</v>
      </c>
      <c r="E14" s="133" t="s">
        <v>33</v>
      </c>
      <c r="F14" s="134"/>
      <c r="G14" s="130"/>
      <c r="H14" s="131"/>
      <c r="I14" s="132"/>
      <c r="J14" s="29">
        <f>L13</f>
        <v>8265</v>
      </c>
      <c r="K14" s="135" t="s">
        <v>33</v>
      </c>
      <c r="L14" s="136"/>
      <c r="M14" s="28">
        <f>C14</f>
        <v>16530</v>
      </c>
      <c r="N14" s="16" t="s">
        <v>12</v>
      </c>
      <c r="O14" s="16">
        <v>30</v>
      </c>
      <c r="P14" s="16" t="s">
        <v>12</v>
      </c>
      <c r="Q14" s="17">
        <v>0.67</v>
      </c>
      <c r="R14" s="16" t="s">
        <v>13</v>
      </c>
      <c r="S14" s="18">
        <f>M14*O14*Q14</f>
        <v>332253</v>
      </c>
      <c r="T14" s="44"/>
    </row>
    <row r="15" spans="1:23" ht="18" customHeight="1" x14ac:dyDescent="0.45">
      <c r="A15" s="106" t="s">
        <v>11</v>
      </c>
      <c r="B15" s="107"/>
      <c r="C15" s="112">
        <f>C11</f>
        <v>2577</v>
      </c>
      <c r="D15" s="103" t="s">
        <v>1</v>
      </c>
      <c r="E15" s="114">
        <f>E11</f>
        <v>4970</v>
      </c>
      <c r="F15" s="116" t="s">
        <v>3</v>
      </c>
      <c r="G15" s="117">
        <f>G11</f>
        <v>0.8</v>
      </c>
      <c r="H15" s="84"/>
      <c r="I15" s="118"/>
      <c r="J15" s="169">
        <f>ROUNDDOWN(C15*G15,0)</f>
        <v>2061</v>
      </c>
      <c r="K15" s="103" t="s">
        <v>0</v>
      </c>
      <c r="L15" s="85">
        <f>ROUNDDOWN((E15-1)*G15,0)</f>
        <v>3975</v>
      </c>
      <c r="M15" s="104">
        <f>C15</f>
        <v>2577</v>
      </c>
      <c r="N15" s="83" t="s">
        <v>12</v>
      </c>
      <c r="O15" s="83">
        <v>30</v>
      </c>
      <c r="P15" s="83" t="s">
        <v>12</v>
      </c>
      <c r="Q15" s="84">
        <v>1</v>
      </c>
      <c r="R15" s="83" t="s">
        <v>13</v>
      </c>
      <c r="S15" s="85">
        <f>M15*O15*Q15</f>
        <v>77310</v>
      </c>
      <c r="T15" s="86" t="s">
        <v>37</v>
      </c>
      <c r="U15" s="41"/>
      <c r="V15" s="41"/>
      <c r="W15" s="41"/>
    </row>
    <row r="16" spans="1:23"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row>
    <row r="17" spans="1:26" ht="18" customHeight="1" x14ac:dyDescent="0.45">
      <c r="A17" s="108"/>
      <c r="B17" s="109"/>
      <c r="C17" s="69">
        <f>E15</f>
        <v>4970</v>
      </c>
      <c r="D17" s="63" t="s">
        <v>1</v>
      </c>
      <c r="E17" s="88">
        <v>11000</v>
      </c>
      <c r="F17" s="89" t="s">
        <v>4</v>
      </c>
      <c r="G17" s="90">
        <v>0.8</v>
      </c>
      <c r="H17" s="63" t="s">
        <v>0</v>
      </c>
      <c r="I17" s="119">
        <v>0.45</v>
      </c>
      <c r="J17" s="69">
        <f>ROUNDDOWN(C17*G17,0)</f>
        <v>3976</v>
      </c>
      <c r="K17" s="71" t="s">
        <v>0</v>
      </c>
      <c r="L17" s="82">
        <f>ROUNDDOWN(E17*I17,0)</f>
        <v>4950</v>
      </c>
      <c r="M17" s="99">
        <f>C21</f>
        <v>15770</v>
      </c>
      <c r="N17" s="63" t="s">
        <v>12</v>
      </c>
      <c r="O17" s="63">
        <v>30</v>
      </c>
      <c r="P17" s="63" t="s">
        <v>12</v>
      </c>
      <c r="Q17" s="79">
        <v>1</v>
      </c>
      <c r="R17" s="63" t="s">
        <v>13</v>
      </c>
      <c r="S17" s="82">
        <f>M17*O17*Q17</f>
        <v>473100</v>
      </c>
      <c r="T17" s="86" t="s">
        <v>38</v>
      </c>
      <c r="U17" s="171">
        <v>7000</v>
      </c>
      <c r="V17" s="96">
        <f>ROUNDDOWN((0.8*U17-0.35*((U17-C17)/(E17-C17))*U17),0)</f>
        <v>4775</v>
      </c>
      <c r="W17" s="97">
        <f>ROUNDUP(V17/U17,5)</f>
        <v>0.68214999999999992</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11000</v>
      </c>
      <c r="D19" s="63" t="s">
        <v>2</v>
      </c>
      <c r="E19" s="88">
        <v>15770</v>
      </c>
      <c r="F19" s="89" t="s">
        <v>4</v>
      </c>
      <c r="G19" s="90">
        <v>0.45</v>
      </c>
      <c r="H19" s="79"/>
      <c r="I19" s="91"/>
      <c r="J19" s="69">
        <f>ROUNDDOWN((C19+1)*G19,0)</f>
        <v>4950</v>
      </c>
      <c r="K19" s="71" t="s">
        <v>0</v>
      </c>
      <c r="L19" s="82">
        <f>ROUNDDOWN((E19+1)*G19,0)</f>
        <v>7096</v>
      </c>
      <c r="M19" s="75" t="s">
        <v>25</v>
      </c>
      <c r="N19" s="76"/>
      <c r="O19" s="76"/>
      <c r="P19" s="76"/>
      <c r="Q19" s="76"/>
      <c r="R19" s="76"/>
      <c r="S19" s="120">
        <v>360584</v>
      </c>
      <c r="T19" s="121" t="s">
        <v>39</v>
      </c>
      <c r="U19" s="171"/>
      <c r="V19" s="122">
        <f>ROUNDDOWN((0.05*U17)+4400,0)</f>
        <v>4750</v>
      </c>
      <c r="W19" s="97">
        <f>ROUNDUP(V19/U17,5)</f>
        <v>0.67857999999999996</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15770</v>
      </c>
      <c r="D21" s="63" t="s">
        <v>2</v>
      </c>
      <c r="E21" s="65" t="s">
        <v>33</v>
      </c>
      <c r="F21" s="66"/>
      <c r="G21" s="90"/>
      <c r="H21" s="79"/>
      <c r="I21" s="91"/>
      <c r="J21" s="69">
        <f>L19</f>
        <v>7096</v>
      </c>
      <c r="K21" s="71" t="s">
        <v>33</v>
      </c>
      <c r="L21" s="72"/>
      <c r="M21" s="75" t="s">
        <v>26</v>
      </c>
      <c r="N21" s="76"/>
      <c r="O21" s="76"/>
      <c r="P21" s="76"/>
      <c r="Q21" s="76"/>
      <c r="R21" s="76"/>
      <c r="S21" s="54">
        <f>ROUND(S19/S17,5)</f>
        <v>0.76217000000000001</v>
      </c>
      <c r="T21" s="48"/>
      <c r="U21" s="46"/>
      <c r="V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8"/>
      <c r="U22" s="46"/>
      <c r="V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0"/>
      <c r="U23" s="30"/>
      <c r="V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30"/>
      <c r="U24" s="30"/>
      <c r="V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30"/>
      <c r="U25" s="30"/>
      <c r="V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row>
    <row r="27" spans="1:26" x14ac:dyDescent="0.45">
      <c r="A27" s="6" t="s">
        <v>17</v>
      </c>
      <c r="B27" s="51" t="s">
        <v>20</v>
      </c>
      <c r="C27" s="51"/>
      <c r="D27" s="51"/>
      <c r="E27" s="51"/>
      <c r="F27" s="51"/>
      <c r="G27" s="51"/>
      <c r="H27" s="51"/>
      <c r="I27" s="51"/>
      <c r="J27" s="51"/>
      <c r="K27" s="51"/>
      <c r="L27" s="51"/>
      <c r="M27" s="51"/>
      <c r="N27" s="51"/>
      <c r="O27" s="51"/>
      <c r="P27" s="51"/>
      <c r="Q27" s="51"/>
      <c r="R27" s="51"/>
      <c r="S27" s="51"/>
    </row>
    <row r="28" spans="1:26" x14ac:dyDescent="0.45">
      <c r="A28" s="52" t="s">
        <v>18</v>
      </c>
      <c r="B28" s="53" t="s">
        <v>21</v>
      </c>
      <c r="C28" s="53"/>
      <c r="D28" s="53"/>
      <c r="E28" s="53"/>
      <c r="F28" s="53"/>
      <c r="G28" s="53"/>
      <c r="H28" s="53"/>
      <c r="I28" s="53"/>
      <c r="J28" s="53"/>
      <c r="K28" s="53"/>
      <c r="L28" s="53"/>
      <c r="M28" s="53"/>
      <c r="N28" s="53"/>
      <c r="O28" s="53"/>
      <c r="P28" s="53"/>
      <c r="Q28" s="53"/>
      <c r="R28" s="53"/>
      <c r="S28" s="53"/>
    </row>
    <row r="29" spans="1:26" x14ac:dyDescent="0.45">
      <c r="A29" s="52"/>
      <c r="B29" s="53"/>
      <c r="C29" s="53"/>
      <c r="D29" s="53"/>
      <c r="E29" s="53"/>
      <c r="F29" s="53"/>
      <c r="G29" s="53"/>
      <c r="H29" s="53"/>
      <c r="I29" s="53"/>
      <c r="J29" s="53"/>
      <c r="K29" s="53"/>
      <c r="L29" s="53"/>
      <c r="M29" s="53"/>
      <c r="N29" s="53"/>
      <c r="O29" s="53"/>
      <c r="P29" s="53"/>
      <c r="Q29" s="53"/>
      <c r="R29" s="53"/>
      <c r="S29" s="53"/>
    </row>
    <row r="30" spans="1:26" x14ac:dyDescent="0.45">
      <c r="A30" s="52"/>
      <c r="B30" s="53"/>
      <c r="C30" s="53"/>
      <c r="D30" s="53"/>
      <c r="E30" s="53"/>
      <c r="F30" s="53"/>
      <c r="G30" s="53"/>
      <c r="H30" s="53"/>
      <c r="I30" s="53"/>
      <c r="J30" s="53"/>
      <c r="K30" s="53"/>
      <c r="L30" s="53"/>
      <c r="M30" s="53"/>
      <c r="N30" s="53"/>
      <c r="O30" s="53"/>
      <c r="P30" s="53"/>
      <c r="Q30" s="53"/>
      <c r="R30" s="53"/>
      <c r="S30" s="53"/>
    </row>
    <row r="31" spans="1:26" x14ac:dyDescent="0.45">
      <c r="A31" s="52"/>
      <c r="B31" s="53"/>
      <c r="C31" s="53"/>
      <c r="D31" s="53"/>
      <c r="E31" s="53"/>
      <c r="F31" s="53"/>
      <c r="G31" s="53"/>
      <c r="H31" s="53"/>
      <c r="I31" s="53"/>
      <c r="J31" s="53"/>
      <c r="K31" s="53"/>
      <c r="L31" s="53"/>
      <c r="M31" s="53"/>
      <c r="N31" s="53"/>
      <c r="O31" s="53"/>
      <c r="P31" s="53"/>
      <c r="Q31" s="53"/>
      <c r="R31" s="53"/>
      <c r="S31" s="53"/>
    </row>
  </sheetData>
  <mergeCells count="97">
    <mergeCell ref="U1:W2"/>
    <mergeCell ref="T15:T16"/>
    <mergeCell ref="T17:T18"/>
    <mergeCell ref="V17:V18"/>
    <mergeCell ref="W17:W18"/>
    <mergeCell ref="U17:U20"/>
    <mergeCell ref="T19:T20"/>
    <mergeCell ref="B24:S24"/>
    <mergeCell ref="B25:S25"/>
    <mergeCell ref="B26:S26"/>
    <mergeCell ref="B27:S27"/>
    <mergeCell ref="A28:A31"/>
    <mergeCell ref="B28:S31"/>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P17:P18"/>
    <mergeCell ref="Q17:Q18"/>
    <mergeCell ref="R17:R18"/>
    <mergeCell ref="S17:S18"/>
    <mergeCell ref="S15:S16"/>
    <mergeCell ref="O15:O16"/>
    <mergeCell ref="J17:J18"/>
    <mergeCell ref="K17:K18"/>
    <mergeCell ref="L17:L18"/>
    <mergeCell ref="M17:M18"/>
    <mergeCell ref="N17:N18"/>
    <mergeCell ref="A15:B22"/>
    <mergeCell ref="C15:C16"/>
    <mergeCell ref="D15:D16"/>
    <mergeCell ref="E15:E16"/>
    <mergeCell ref="F15:F16"/>
    <mergeCell ref="C17:C18"/>
    <mergeCell ref="D17:D18"/>
    <mergeCell ref="E17:E18"/>
    <mergeCell ref="F17:F18"/>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63D8-8E61-4892-8BA2-23DCA674A85B}">
  <dimension ref="A1:Z31"/>
  <sheetViews>
    <sheetView topLeftCell="E1" workbookViewId="0">
      <selection activeCell="U1" sqref="U1:W2"/>
    </sheetView>
  </sheetViews>
  <sheetFormatPr defaultRowHeight="18" x14ac:dyDescent="0.45"/>
  <cols>
    <col min="4" max="4" width="5.69921875" customWidth="1"/>
    <col min="6" max="9" width="5.69921875" customWidth="1"/>
    <col min="11" max="11" width="5.69921875" customWidth="1"/>
    <col min="20" max="23" width="10.69921875" customWidth="1"/>
  </cols>
  <sheetData>
    <row r="1" spans="1:23"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3"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3" ht="32.4" x14ac:dyDescent="0.45">
      <c r="A3" s="123" t="s">
        <v>8</v>
      </c>
      <c r="B3" s="124"/>
      <c r="C3" s="19">
        <v>2574</v>
      </c>
      <c r="D3" s="12" t="s">
        <v>1</v>
      </c>
      <c r="E3" s="13">
        <v>5030</v>
      </c>
      <c r="F3" s="15" t="s">
        <v>3</v>
      </c>
      <c r="G3" s="117">
        <v>0.8</v>
      </c>
      <c r="H3" s="84"/>
      <c r="I3" s="118"/>
      <c r="J3" s="23">
        <f>ROUNDDOWN(C3*G3,0)</f>
        <v>2059</v>
      </c>
      <c r="K3" s="12" t="s">
        <v>0</v>
      </c>
      <c r="L3" s="11">
        <f>ROUNDDOWN((E3-1)*G3,0)</f>
        <v>4023</v>
      </c>
      <c r="M3" s="148" t="s">
        <v>22</v>
      </c>
      <c r="N3" s="148"/>
      <c r="O3" s="148"/>
      <c r="P3" s="148"/>
      <c r="Q3" s="148"/>
      <c r="R3" s="148"/>
      <c r="S3" s="149"/>
      <c r="T3" s="31"/>
      <c r="U3" s="34" t="s">
        <v>34</v>
      </c>
      <c r="V3" s="37" t="s">
        <v>35</v>
      </c>
      <c r="W3" s="34" t="s">
        <v>36</v>
      </c>
    </row>
    <row r="4" spans="1:23" ht="32.4" x14ac:dyDescent="0.45">
      <c r="A4" s="125"/>
      <c r="B4" s="89"/>
      <c r="C4" s="20">
        <f>E3</f>
        <v>5030</v>
      </c>
      <c r="D4" s="4" t="s">
        <v>1</v>
      </c>
      <c r="E4" s="1">
        <v>12390</v>
      </c>
      <c r="F4" s="21" t="s">
        <v>4</v>
      </c>
      <c r="G4" s="26">
        <v>0.8</v>
      </c>
      <c r="H4" s="4" t="s">
        <v>0</v>
      </c>
      <c r="I4" s="27">
        <v>0.5</v>
      </c>
      <c r="J4" s="20">
        <f>ROUNDDOWN(C4*G3,0)</f>
        <v>4024</v>
      </c>
      <c r="K4" s="2" t="s">
        <v>0</v>
      </c>
      <c r="L4" s="7">
        <f>ROUNDDOWN(E4*I4,0)</f>
        <v>6195</v>
      </c>
      <c r="M4" s="150"/>
      <c r="N4" s="150"/>
      <c r="O4" s="150"/>
      <c r="P4" s="150"/>
      <c r="Q4" s="150"/>
      <c r="R4" s="150"/>
      <c r="S4" s="151"/>
      <c r="T4" s="42"/>
      <c r="U4" s="38">
        <v>5030</v>
      </c>
      <c r="V4" s="39">
        <f>ROUNDDOWN((0.8*U4-0.3*((U4-C4)/(E4-C4))*U4),0)</f>
        <v>4024</v>
      </c>
      <c r="W4" s="40">
        <f>ROUNDUP(V4/U4,5)</f>
        <v>0.8</v>
      </c>
    </row>
    <row r="5" spans="1:23" ht="32.4" x14ac:dyDescent="0.45">
      <c r="A5" s="125"/>
      <c r="B5" s="89"/>
      <c r="C5" s="20">
        <f>E4</f>
        <v>12390</v>
      </c>
      <c r="D5" s="4" t="s">
        <v>2</v>
      </c>
      <c r="E5" s="1">
        <v>13690</v>
      </c>
      <c r="F5" s="21" t="s">
        <v>4</v>
      </c>
      <c r="G5" s="90">
        <v>0.5</v>
      </c>
      <c r="H5" s="79"/>
      <c r="I5" s="91"/>
      <c r="J5" s="20">
        <f>ROUNDDOWN((C5+1)*G5,0)</f>
        <v>6195</v>
      </c>
      <c r="K5" s="2" t="s">
        <v>0</v>
      </c>
      <c r="L5" s="7">
        <f>ROUNDDOWN((E5+1)*G5,0)</f>
        <v>6845</v>
      </c>
      <c r="M5" s="150"/>
      <c r="N5" s="150"/>
      <c r="O5" s="150"/>
      <c r="P5" s="150"/>
      <c r="Q5" s="150"/>
      <c r="R5" s="150"/>
      <c r="S5" s="151"/>
      <c r="T5" s="42"/>
      <c r="U5" s="41"/>
      <c r="V5" s="41"/>
      <c r="W5" s="41"/>
    </row>
    <row r="6" spans="1:23" ht="33" thickBot="1" x14ac:dyDescent="0.5">
      <c r="A6" s="137"/>
      <c r="B6" s="138"/>
      <c r="C6" s="22">
        <f>E5</f>
        <v>13690</v>
      </c>
      <c r="D6" s="10" t="s">
        <v>2</v>
      </c>
      <c r="E6" s="73" t="s">
        <v>33</v>
      </c>
      <c r="F6" s="74"/>
      <c r="G6" s="92"/>
      <c r="H6" s="93"/>
      <c r="I6" s="94"/>
      <c r="J6" s="22">
        <f>L5</f>
        <v>6845</v>
      </c>
      <c r="K6" s="146" t="s">
        <v>33</v>
      </c>
      <c r="L6" s="147"/>
      <c r="M6" s="152"/>
      <c r="N6" s="152"/>
      <c r="O6" s="152"/>
      <c r="P6" s="152"/>
      <c r="Q6" s="152"/>
      <c r="R6" s="152"/>
      <c r="S6" s="153"/>
      <c r="T6" s="42"/>
      <c r="U6" s="41"/>
      <c r="V6" s="41"/>
      <c r="W6" s="41"/>
    </row>
    <row r="7" spans="1:23" ht="18" customHeight="1" x14ac:dyDescent="0.45">
      <c r="A7" s="123" t="s">
        <v>9</v>
      </c>
      <c r="B7" s="124"/>
      <c r="C7" s="23">
        <f>C3</f>
        <v>2574</v>
      </c>
      <c r="D7" s="12" t="s">
        <v>1</v>
      </c>
      <c r="E7" s="14">
        <f>E3</f>
        <v>5030</v>
      </c>
      <c r="F7" s="15" t="s">
        <v>3</v>
      </c>
      <c r="G7" s="117">
        <f>G3</f>
        <v>0.8</v>
      </c>
      <c r="H7" s="84"/>
      <c r="I7" s="118"/>
      <c r="J7" s="23">
        <f>ROUNDDOWN(C7*G7,0)</f>
        <v>2059</v>
      </c>
      <c r="K7" s="12" t="s">
        <v>0</v>
      </c>
      <c r="L7" s="11">
        <f>ROUNDDOWN((E7-1)*G7,0)</f>
        <v>4023</v>
      </c>
      <c r="M7" s="106" t="s">
        <v>24</v>
      </c>
      <c r="N7" s="139"/>
      <c r="O7" s="139"/>
      <c r="P7" s="139"/>
      <c r="Q7" s="139"/>
      <c r="R7" s="139"/>
      <c r="S7" s="140"/>
      <c r="T7" s="43"/>
      <c r="U7" s="34" t="s">
        <v>34</v>
      </c>
      <c r="V7" s="37" t="s">
        <v>35</v>
      </c>
      <c r="W7" s="34" t="s">
        <v>36</v>
      </c>
    </row>
    <row r="8" spans="1:23" x14ac:dyDescent="0.45">
      <c r="A8" s="125"/>
      <c r="B8" s="89"/>
      <c r="C8" s="20">
        <f>E7</f>
        <v>5030</v>
      </c>
      <c r="D8" s="4" t="s">
        <v>1</v>
      </c>
      <c r="E8" s="3">
        <f>E4</f>
        <v>12390</v>
      </c>
      <c r="F8" s="21" t="s">
        <v>4</v>
      </c>
      <c r="G8" s="26">
        <f>G4</f>
        <v>0.8</v>
      </c>
      <c r="H8" s="4" t="s">
        <v>0</v>
      </c>
      <c r="I8" s="27">
        <f>I4</f>
        <v>0.5</v>
      </c>
      <c r="J8" s="20">
        <f>ROUNDDOWN(C8*G7,0)</f>
        <v>4024</v>
      </c>
      <c r="K8" s="2" t="s">
        <v>0</v>
      </c>
      <c r="L8" s="7">
        <f>ROUNDDOWN(E8*I8,0)</f>
        <v>6195</v>
      </c>
      <c r="M8" s="141"/>
      <c r="N8" s="142"/>
      <c r="O8" s="142"/>
      <c r="P8" s="142"/>
      <c r="Q8" s="142"/>
      <c r="R8" s="142"/>
      <c r="S8" s="143"/>
      <c r="T8" s="43"/>
      <c r="U8" s="38">
        <v>9000</v>
      </c>
      <c r="V8" s="39">
        <f>ROUNDDOWN((0.8*U8-0.3*((U8-C8)/(E8-C8))*U8),0)</f>
        <v>5743</v>
      </c>
      <c r="W8" s="40">
        <f>ROUNDUP(V8/U8,5)</f>
        <v>0.63811999999999991</v>
      </c>
    </row>
    <row r="9" spans="1:23" x14ac:dyDescent="0.45">
      <c r="A9" s="125"/>
      <c r="B9" s="89"/>
      <c r="C9" s="20">
        <f>E8</f>
        <v>12390</v>
      </c>
      <c r="D9" s="4" t="s">
        <v>2</v>
      </c>
      <c r="E9" s="1">
        <v>15210</v>
      </c>
      <c r="F9" s="21" t="s">
        <v>4</v>
      </c>
      <c r="G9" s="90">
        <f>G5</f>
        <v>0.5</v>
      </c>
      <c r="H9" s="79"/>
      <c r="I9" s="91"/>
      <c r="J9" s="20">
        <f>ROUNDDOWN((C9+1)*G9,0)</f>
        <v>6195</v>
      </c>
      <c r="K9" s="2" t="s">
        <v>0</v>
      </c>
      <c r="L9" s="7">
        <f>ROUNDDOWN((E9+1)*G9,0)</f>
        <v>7605</v>
      </c>
      <c r="M9" s="144">
        <f>C10</f>
        <v>15210</v>
      </c>
      <c r="N9" s="63" t="s">
        <v>12</v>
      </c>
      <c r="O9" s="63">
        <v>30</v>
      </c>
      <c r="P9" s="63" t="s">
        <v>12</v>
      </c>
      <c r="Q9" s="5">
        <v>0.67</v>
      </c>
      <c r="R9" s="63" t="s">
        <v>13</v>
      </c>
      <c r="S9" s="7">
        <f>$M$9*$O$9*Q9</f>
        <v>305721</v>
      </c>
      <c r="T9" s="44"/>
      <c r="U9" s="41"/>
      <c r="V9" s="41"/>
      <c r="W9" s="41"/>
    </row>
    <row r="10" spans="1:23" ht="18.600000000000001" thickBot="1" x14ac:dyDescent="0.5">
      <c r="A10" s="137"/>
      <c r="B10" s="138"/>
      <c r="C10" s="24">
        <f>E9</f>
        <v>15210</v>
      </c>
      <c r="D10" s="10" t="s">
        <v>2</v>
      </c>
      <c r="E10" s="73" t="s">
        <v>33</v>
      </c>
      <c r="F10" s="74"/>
      <c r="G10" s="92"/>
      <c r="H10" s="93"/>
      <c r="I10" s="94"/>
      <c r="J10" s="22">
        <f>L9</f>
        <v>7605</v>
      </c>
      <c r="K10" s="146" t="s">
        <v>33</v>
      </c>
      <c r="L10" s="147"/>
      <c r="M10" s="145"/>
      <c r="N10" s="64"/>
      <c r="O10" s="64"/>
      <c r="P10" s="64"/>
      <c r="Q10" s="8">
        <v>0.5</v>
      </c>
      <c r="R10" s="64"/>
      <c r="S10" s="9">
        <f>$M$9*$O$9*Q10</f>
        <v>228150</v>
      </c>
      <c r="T10" s="44"/>
      <c r="U10" s="41"/>
      <c r="V10" s="41"/>
      <c r="W10" s="41"/>
    </row>
    <row r="11" spans="1:23" ht="18" customHeight="1" x14ac:dyDescent="0.45">
      <c r="A11" s="123" t="s">
        <v>10</v>
      </c>
      <c r="B11" s="124"/>
      <c r="C11" s="23">
        <f>C7</f>
        <v>2574</v>
      </c>
      <c r="D11" s="12" t="s">
        <v>1</v>
      </c>
      <c r="E11" s="14">
        <f>E7</f>
        <v>5030</v>
      </c>
      <c r="F11" s="15" t="s">
        <v>3</v>
      </c>
      <c r="G11" s="117">
        <f>G7</f>
        <v>0.8</v>
      </c>
      <c r="H11" s="84"/>
      <c r="I11" s="118"/>
      <c r="J11" s="23">
        <f>ROUNDDOWN(C11*G11,0)</f>
        <v>2059</v>
      </c>
      <c r="K11" s="12" t="s">
        <v>0</v>
      </c>
      <c r="L11" s="11">
        <f>ROUNDDOWN((E11-1)*G11,0)</f>
        <v>4023</v>
      </c>
      <c r="M11" s="128" t="s">
        <v>23</v>
      </c>
      <c r="N11" s="83"/>
      <c r="O11" s="83"/>
      <c r="P11" s="83"/>
      <c r="Q11" s="83"/>
      <c r="R11" s="83"/>
      <c r="S11" s="124"/>
      <c r="T11" s="43"/>
      <c r="U11" s="34" t="s">
        <v>34</v>
      </c>
      <c r="V11" s="37" t="s">
        <v>35</v>
      </c>
      <c r="W11" s="34" t="s">
        <v>36</v>
      </c>
    </row>
    <row r="12" spans="1:23" x14ac:dyDescent="0.45">
      <c r="A12" s="125"/>
      <c r="B12" s="89"/>
      <c r="C12" s="20">
        <f>E11</f>
        <v>5030</v>
      </c>
      <c r="D12" s="4" t="s">
        <v>1</v>
      </c>
      <c r="E12" s="3">
        <f>E8</f>
        <v>12390</v>
      </c>
      <c r="F12" s="21" t="s">
        <v>4</v>
      </c>
      <c r="G12" s="26">
        <f>G8</f>
        <v>0.8</v>
      </c>
      <c r="H12" s="4" t="s">
        <v>0</v>
      </c>
      <c r="I12" s="27">
        <f>I8</f>
        <v>0.5</v>
      </c>
      <c r="J12" s="20">
        <f>ROUNDDOWN(C12*G11,0)</f>
        <v>4024</v>
      </c>
      <c r="K12" s="2" t="s">
        <v>0</v>
      </c>
      <c r="L12" s="7">
        <f>ROUNDDOWN(E12*I12,0)</f>
        <v>6195</v>
      </c>
      <c r="M12" s="129"/>
      <c r="N12" s="63"/>
      <c r="O12" s="63"/>
      <c r="P12" s="63"/>
      <c r="Q12" s="63"/>
      <c r="R12" s="63"/>
      <c r="S12" s="89"/>
      <c r="T12" s="43"/>
      <c r="U12" s="38">
        <v>12390</v>
      </c>
      <c r="V12" s="39">
        <f>ROUNDDOWN((0.8*U12-0.3*((U12-C12)/(E12-C12))*U12),0)</f>
        <v>6195</v>
      </c>
      <c r="W12" s="40">
        <f>ROUNDUP(V12/U12,5)</f>
        <v>0.5</v>
      </c>
    </row>
    <row r="13" spans="1:23" x14ac:dyDescent="0.45">
      <c r="A13" s="125"/>
      <c r="B13" s="89"/>
      <c r="C13" s="20">
        <f>E12</f>
        <v>12390</v>
      </c>
      <c r="D13" s="4" t="s">
        <v>2</v>
      </c>
      <c r="E13" s="1">
        <v>16740</v>
      </c>
      <c r="F13" s="21" t="s">
        <v>4</v>
      </c>
      <c r="G13" s="90">
        <f>G9</f>
        <v>0.5</v>
      </c>
      <c r="H13" s="79"/>
      <c r="I13" s="91"/>
      <c r="J13" s="20">
        <f>ROUNDDOWN((C13+1)*G13,0)</f>
        <v>6195</v>
      </c>
      <c r="K13" s="2" t="s">
        <v>0</v>
      </c>
      <c r="L13" s="7">
        <f>ROUNDDOWN((E13+1)*G13,0)</f>
        <v>8370</v>
      </c>
      <c r="M13" s="129"/>
      <c r="N13" s="63"/>
      <c r="O13" s="63"/>
      <c r="P13" s="63"/>
      <c r="Q13" s="63"/>
      <c r="R13" s="63"/>
      <c r="S13" s="89"/>
      <c r="T13" s="43"/>
    </row>
    <row r="14" spans="1:23" ht="18.600000000000001" thickBot="1" x14ac:dyDescent="0.5">
      <c r="A14" s="126"/>
      <c r="B14" s="127"/>
      <c r="C14" s="25">
        <f>E13</f>
        <v>16740</v>
      </c>
      <c r="D14" s="16" t="s">
        <v>2</v>
      </c>
      <c r="E14" s="133" t="s">
        <v>33</v>
      </c>
      <c r="F14" s="134"/>
      <c r="G14" s="130"/>
      <c r="H14" s="131"/>
      <c r="I14" s="132"/>
      <c r="J14" s="29">
        <f>L13</f>
        <v>8370</v>
      </c>
      <c r="K14" s="135" t="s">
        <v>33</v>
      </c>
      <c r="L14" s="136"/>
      <c r="M14" s="28">
        <f>C14</f>
        <v>16740</v>
      </c>
      <c r="N14" s="16" t="s">
        <v>12</v>
      </c>
      <c r="O14" s="16">
        <v>30</v>
      </c>
      <c r="P14" s="16" t="s">
        <v>12</v>
      </c>
      <c r="Q14" s="17">
        <v>0.67</v>
      </c>
      <c r="R14" s="16" t="s">
        <v>13</v>
      </c>
      <c r="S14" s="18">
        <f>M14*O14*Q14</f>
        <v>336474</v>
      </c>
      <c r="T14" s="44"/>
    </row>
    <row r="15" spans="1:23" ht="18" customHeight="1" x14ac:dyDescent="0.45">
      <c r="A15" s="106" t="s">
        <v>11</v>
      </c>
      <c r="B15" s="107"/>
      <c r="C15" s="112">
        <f>C11</f>
        <v>2574</v>
      </c>
      <c r="D15" s="103" t="s">
        <v>1</v>
      </c>
      <c r="E15" s="114">
        <f>E11</f>
        <v>5030</v>
      </c>
      <c r="F15" s="116" t="s">
        <v>3</v>
      </c>
      <c r="G15" s="117">
        <f>G11</f>
        <v>0.8</v>
      </c>
      <c r="H15" s="84"/>
      <c r="I15" s="118"/>
      <c r="J15" s="169">
        <f>ROUNDDOWN(C15*G15,0)</f>
        <v>2059</v>
      </c>
      <c r="K15" s="103" t="s">
        <v>0</v>
      </c>
      <c r="L15" s="85">
        <f>ROUNDDOWN((E15-1)*G15,0)</f>
        <v>4023</v>
      </c>
      <c r="M15" s="104">
        <f>C15</f>
        <v>2574</v>
      </c>
      <c r="N15" s="83" t="s">
        <v>12</v>
      </c>
      <c r="O15" s="83">
        <v>30</v>
      </c>
      <c r="P15" s="83" t="s">
        <v>12</v>
      </c>
      <c r="Q15" s="84">
        <v>1</v>
      </c>
      <c r="R15" s="83" t="s">
        <v>13</v>
      </c>
      <c r="S15" s="85">
        <f>M15*O15*Q15</f>
        <v>77220</v>
      </c>
      <c r="T15" s="86" t="s">
        <v>37</v>
      </c>
      <c r="U15" s="41"/>
      <c r="V15" s="41"/>
      <c r="W15" s="41"/>
    </row>
    <row r="16" spans="1:23"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row>
    <row r="17" spans="1:26" ht="18" customHeight="1" x14ac:dyDescent="0.45">
      <c r="A17" s="108"/>
      <c r="B17" s="109"/>
      <c r="C17" s="69">
        <f>E15</f>
        <v>5030</v>
      </c>
      <c r="D17" s="63" t="s">
        <v>1</v>
      </c>
      <c r="E17" s="88">
        <v>11140</v>
      </c>
      <c r="F17" s="89" t="s">
        <v>4</v>
      </c>
      <c r="G17" s="90">
        <v>0.8</v>
      </c>
      <c r="H17" s="63" t="s">
        <v>0</v>
      </c>
      <c r="I17" s="119">
        <v>0.45</v>
      </c>
      <c r="J17" s="69">
        <f>ROUNDDOWN(C17*G17,0)</f>
        <v>4024</v>
      </c>
      <c r="K17" s="71" t="s">
        <v>0</v>
      </c>
      <c r="L17" s="82">
        <f>ROUNDDOWN(E17*I17,0)</f>
        <v>5013</v>
      </c>
      <c r="M17" s="99">
        <f>C21</f>
        <v>15970</v>
      </c>
      <c r="N17" s="63" t="s">
        <v>12</v>
      </c>
      <c r="O17" s="63">
        <v>30</v>
      </c>
      <c r="P17" s="63" t="s">
        <v>12</v>
      </c>
      <c r="Q17" s="79">
        <v>1</v>
      </c>
      <c r="R17" s="63" t="s">
        <v>13</v>
      </c>
      <c r="S17" s="82">
        <f>M17*O17*Q17</f>
        <v>479100</v>
      </c>
      <c r="T17" s="86" t="s">
        <v>38</v>
      </c>
      <c r="U17" s="171">
        <v>7000</v>
      </c>
      <c r="V17" s="96">
        <f>ROUNDDOWN((0.8*U17-0.35*((U17-C17)/(E17-C17))*U17),0)</f>
        <v>4810</v>
      </c>
      <c r="W17" s="97">
        <f>ROUNDUP(V17/U17,5)</f>
        <v>0.68714999999999993</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11140</v>
      </c>
      <c r="D19" s="63" t="s">
        <v>2</v>
      </c>
      <c r="E19" s="88">
        <v>15970</v>
      </c>
      <c r="F19" s="89" t="s">
        <v>4</v>
      </c>
      <c r="G19" s="90">
        <v>0.45</v>
      </c>
      <c r="H19" s="79"/>
      <c r="I19" s="91"/>
      <c r="J19" s="69">
        <f>ROUNDDOWN((C19+1)*G19,0)</f>
        <v>5013</v>
      </c>
      <c r="K19" s="71" t="s">
        <v>0</v>
      </c>
      <c r="L19" s="82">
        <f>ROUNDDOWN((E19+1)*G19,0)</f>
        <v>7186</v>
      </c>
      <c r="M19" s="75" t="s">
        <v>25</v>
      </c>
      <c r="N19" s="76"/>
      <c r="O19" s="76"/>
      <c r="P19" s="76"/>
      <c r="Q19" s="76"/>
      <c r="R19" s="76"/>
      <c r="S19" s="120">
        <v>365055</v>
      </c>
      <c r="T19" s="121" t="s">
        <v>39</v>
      </c>
      <c r="U19" s="171"/>
      <c r="V19" s="122">
        <f>ROUNDDOWN((0.05*U17)+4456,0)</f>
        <v>4806</v>
      </c>
      <c r="W19" s="97">
        <f>ROUNDUP(V19/U17,5)</f>
        <v>0.68657999999999997</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15970</v>
      </c>
      <c r="D21" s="63" t="s">
        <v>2</v>
      </c>
      <c r="E21" s="65" t="s">
        <v>33</v>
      </c>
      <c r="F21" s="66"/>
      <c r="G21" s="90"/>
      <c r="H21" s="79"/>
      <c r="I21" s="91"/>
      <c r="J21" s="69">
        <f>L19</f>
        <v>7186</v>
      </c>
      <c r="K21" s="71" t="s">
        <v>33</v>
      </c>
      <c r="L21" s="72"/>
      <c r="M21" s="75" t="s">
        <v>26</v>
      </c>
      <c r="N21" s="76"/>
      <c r="O21" s="76"/>
      <c r="P21" s="76"/>
      <c r="Q21" s="76"/>
      <c r="R21" s="76"/>
      <c r="S21" s="54">
        <f>ROUND(S19/S17,5)</f>
        <v>0.76195999999999997</v>
      </c>
      <c r="T21" s="48"/>
      <c r="U21" s="46"/>
      <c r="V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8"/>
      <c r="U22" s="46"/>
      <c r="V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0"/>
      <c r="U23" s="30"/>
      <c r="V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30"/>
      <c r="U24" s="30"/>
      <c r="V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30"/>
      <c r="U25" s="30"/>
      <c r="V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row>
    <row r="27" spans="1:26" x14ac:dyDescent="0.45">
      <c r="A27" s="6" t="s">
        <v>17</v>
      </c>
      <c r="B27" s="51" t="s">
        <v>20</v>
      </c>
      <c r="C27" s="51"/>
      <c r="D27" s="51"/>
      <c r="E27" s="51"/>
      <c r="F27" s="51"/>
      <c r="G27" s="51"/>
      <c r="H27" s="51"/>
      <c r="I27" s="51"/>
      <c r="J27" s="51"/>
      <c r="K27" s="51"/>
      <c r="L27" s="51"/>
      <c r="M27" s="51"/>
      <c r="N27" s="51"/>
      <c r="O27" s="51"/>
      <c r="P27" s="51"/>
      <c r="Q27" s="51"/>
      <c r="R27" s="51"/>
      <c r="S27" s="51"/>
    </row>
    <row r="28" spans="1:26" x14ac:dyDescent="0.45">
      <c r="A28" s="52" t="s">
        <v>18</v>
      </c>
      <c r="B28" s="53" t="s">
        <v>21</v>
      </c>
      <c r="C28" s="53"/>
      <c r="D28" s="53"/>
      <c r="E28" s="53"/>
      <c r="F28" s="53"/>
      <c r="G28" s="53"/>
      <c r="H28" s="53"/>
      <c r="I28" s="53"/>
      <c r="J28" s="53"/>
      <c r="K28" s="53"/>
      <c r="L28" s="53"/>
      <c r="M28" s="53"/>
      <c r="N28" s="53"/>
      <c r="O28" s="53"/>
      <c r="P28" s="53"/>
      <c r="Q28" s="53"/>
      <c r="R28" s="53"/>
      <c r="S28" s="53"/>
    </row>
    <row r="29" spans="1:26" x14ac:dyDescent="0.45">
      <c r="A29" s="52"/>
      <c r="B29" s="53"/>
      <c r="C29" s="53"/>
      <c r="D29" s="53"/>
      <c r="E29" s="53"/>
      <c r="F29" s="53"/>
      <c r="G29" s="53"/>
      <c r="H29" s="53"/>
      <c r="I29" s="53"/>
      <c r="J29" s="53"/>
      <c r="K29" s="53"/>
      <c r="L29" s="53"/>
      <c r="M29" s="53"/>
      <c r="N29" s="53"/>
      <c r="O29" s="53"/>
      <c r="P29" s="53"/>
      <c r="Q29" s="53"/>
      <c r="R29" s="53"/>
      <c r="S29" s="53"/>
    </row>
    <row r="30" spans="1:26" x14ac:dyDescent="0.45">
      <c r="A30" s="52"/>
      <c r="B30" s="53"/>
      <c r="C30" s="53"/>
      <c r="D30" s="53"/>
      <c r="E30" s="53"/>
      <c r="F30" s="53"/>
      <c r="G30" s="53"/>
      <c r="H30" s="53"/>
      <c r="I30" s="53"/>
      <c r="J30" s="53"/>
      <c r="K30" s="53"/>
      <c r="L30" s="53"/>
      <c r="M30" s="53"/>
      <c r="N30" s="53"/>
      <c r="O30" s="53"/>
      <c r="P30" s="53"/>
      <c r="Q30" s="53"/>
      <c r="R30" s="53"/>
      <c r="S30" s="53"/>
    </row>
    <row r="31" spans="1:26" x14ac:dyDescent="0.45">
      <c r="A31" s="52"/>
      <c r="B31" s="53"/>
      <c r="C31" s="53"/>
      <c r="D31" s="53"/>
      <c r="E31" s="53"/>
      <c r="F31" s="53"/>
      <c r="G31" s="53"/>
      <c r="H31" s="53"/>
      <c r="I31" s="53"/>
      <c r="J31" s="53"/>
      <c r="K31" s="53"/>
      <c r="L31" s="53"/>
      <c r="M31" s="53"/>
      <c r="N31" s="53"/>
      <c r="O31" s="53"/>
      <c r="P31" s="53"/>
      <c r="Q31" s="53"/>
      <c r="R31" s="53"/>
      <c r="S31" s="53"/>
    </row>
  </sheetData>
  <mergeCells count="97">
    <mergeCell ref="U1:W2"/>
    <mergeCell ref="T15:T16"/>
    <mergeCell ref="T17:T18"/>
    <mergeCell ref="V17:V18"/>
    <mergeCell ref="W17:W18"/>
    <mergeCell ref="U17:U20"/>
    <mergeCell ref="T19:T20"/>
    <mergeCell ref="B24:S24"/>
    <mergeCell ref="B25:S25"/>
    <mergeCell ref="B26:S26"/>
    <mergeCell ref="B27:S27"/>
    <mergeCell ref="A28:A31"/>
    <mergeCell ref="B28:S31"/>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P17:P18"/>
    <mergeCell ref="Q17:Q18"/>
    <mergeCell ref="R17:R18"/>
    <mergeCell ref="S17:S18"/>
    <mergeCell ref="S15:S16"/>
    <mergeCell ref="O15:O16"/>
    <mergeCell ref="J17:J18"/>
    <mergeCell ref="K17:K18"/>
    <mergeCell ref="L17:L18"/>
    <mergeCell ref="M17:M18"/>
    <mergeCell ref="N17:N18"/>
    <mergeCell ref="A15:B22"/>
    <mergeCell ref="C15:C16"/>
    <mergeCell ref="D15:D16"/>
    <mergeCell ref="E15:E16"/>
    <mergeCell ref="F15:F16"/>
    <mergeCell ref="C17:C18"/>
    <mergeCell ref="D17:D18"/>
    <mergeCell ref="E17:E18"/>
    <mergeCell ref="F17:F18"/>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70DE-301C-4D51-B160-2E1F05C8AAED}">
  <dimension ref="A1:Z31"/>
  <sheetViews>
    <sheetView topLeftCell="C1" workbookViewId="0">
      <selection activeCell="U1" sqref="U1:W2"/>
    </sheetView>
  </sheetViews>
  <sheetFormatPr defaultRowHeight="18" x14ac:dyDescent="0.45"/>
  <cols>
    <col min="4" max="4" width="5.69921875" customWidth="1"/>
    <col min="6" max="9" width="5.69921875" customWidth="1"/>
    <col min="11" max="11" width="5.69921875" customWidth="1"/>
    <col min="20" max="23" width="10.69921875" customWidth="1"/>
  </cols>
  <sheetData>
    <row r="1" spans="1:23"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3"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3" ht="32.4" x14ac:dyDescent="0.45">
      <c r="A3" s="123" t="s">
        <v>8</v>
      </c>
      <c r="B3" s="124"/>
      <c r="C3" s="19">
        <v>2574</v>
      </c>
      <c r="D3" s="12" t="s">
        <v>1</v>
      </c>
      <c r="E3" s="13">
        <v>5030</v>
      </c>
      <c r="F3" s="15" t="s">
        <v>3</v>
      </c>
      <c r="G3" s="117">
        <v>0.8</v>
      </c>
      <c r="H3" s="84"/>
      <c r="I3" s="118"/>
      <c r="J3" s="23">
        <f>ROUNDDOWN(C3*G3,0)</f>
        <v>2059</v>
      </c>
      <c r="K3" s="12" t="s">
        <v>0</v>
      </c>
      <c r="L3" s="11">
        <f>ROUNDDOWN((E3-1)*G3,0)</f>
        <v>4023</v>
      </c>
      <c r="M3" s="148" t="s">
        <v>22</v>
      </c>
      <c r="N3" s="148"/>
      <c r="O3" s="148"/>
      <c r="P3" s="148"/>
      <c r="Q3" s="148"/>
      <c r="R3" s="148"/>
      <c r="S3" s="149"/>
      <c r="T3" s="31"/>
      <c r="U3" s="34" t="s">
        <v>34</v>
      </c>
      <c r="V3" s="37" t="s">
        <v>35</v>
      </c>
      <c r="W3" s="34" t="s">
        <v>36</v>
      </c>
    </row>
    <row r="4" spans="1:23" ht="32.4" x14ac:dyDescent="0.45">
      <c r="A4" s="125"/>
      <c r="B4" s="89"/>
      <c r="C4" s="20">
        <f>E3</f>
        <v>5030</v>
      </c>
      <c r="D4" s="4" t="s">
        <v>1</v>
      </c>
      <c r="E4" s="1">
        <v>12390</v>
      </c>
      <c r="F4" s="21" t="s">
        <v>4</v>
      </c>
      <c r="G4" s="26">
        <v>0.8</v>
      </c>
      <c r="H4" s="4" t="s">
        <v>0</v>
      </c>
      <c r="I4" s="27">
        <v>0.5</v>
      </c>
      <c r="J4" s="20">
        <f>ROUNDDOWN(C4*G3,0)</f>
        <v>4024</v>
      </c>
      <c r="K4" s="2" t="s">
        <v>0</v>
      </c>
      <c r="L4" s="7">
        <f>ROUNDDOWN(E4*I4,0)</f>
        <v>6195</v>
      </c>
      <c r="M4" s="150"/>
      <c r="N4" s="150"/>
      <c r="O4" s="150"/>
      <c r="P4" s="150"/>
      <c r="Q4" s="150"/>
      <c r="R4" s="150"/>
      <c r="S4" s="151"/>
      <c r="T4" s="42"/>
      <c r="U4" s="38">
        <v>5030</v>
      </c>
      <c r="V4" s="39">
        <f>ROUNDDOWN((0.8*U4-0.3*((U4-C4)/(E4-C4))*U4),0)</f>
        <v>4024</v>
      </c>
      <c r="W4" s="40">
        <f>ROUNDUP(V4/U4,5)</f>
        <v>0.8</v>
      </c>
    </row>
    <row r="5" spans="1:23" ht="32.4" x14ac:dyDescent="0.45">
      <c r="A5" s="125"/>
      <c r="B5" s="89"/>
      <c r="C5" s="20">
        <f>E4</f>
        <v>12390</v>
      </c>
      <c r="D5" s="4" t="s">
        <v>2</v>
      </c>
      <c r="E5" s="1">
        <v>13700</v>
      </c>
      <c r="F5" s="21" t="s">
        <v>4</v>
      </c>
      <c r="G5" s="90">
        <v>0.5</v>
      </c>
      <c r="H5" s="79"/>
      <c r="I5" s="91"/>
      <c r="J5" s="20">
        <f>ROUNDDOWN((C5+1)*G5,0)</f>
        <v>6195</v>
      </c>
      <c r="K5" s="2" t="s">
        <v>0</v>
      </c>
      <c r="L5" s="7">
        <f>ROUNDDOWN((E5+1)*G5,0)</f>
        <v>6850</v>
      </c>
      <c r="M5" s="150"/>
      <c r="N5" s="150"/>
      <c r="O5" s="150"/>
      <c r="P5" s="150"/>
      <c r="Q5" s="150"/>
      <c r="R5" s="150"/>
      <c r="S5" s="151"/>
      <c r="T5" s="42"/>
      <c r="U5" s="41"/>
      <c r="V5" s="41"/>
      <c r="W5" s="41"/>
    </row>
    <row r="6" spans="1:23" ht="33" thickBot="1" x14ac:dyDescent="0.5">
      <c r="A6" s="137"/>
      <c r="B6" s="138"/>
      <c r="C6" s="22">
        <f>E5</f>
        <v>13700</v>
      </c>
      <c r="D6" s="10" t="s">
        <v>2</v>
      </c>
      <c r="E6" s="73" t="s">
        <v>33</v>
      </c>
      <c r="F6" s="74"/>
      <c r="G6" s="92"/>
      <c r="H6" s="93"/>
      <c r="I6" s="94"/>
      <c r="J6" s="22">
        <f>L5</f>
        <v>6850</v>
      </c>
      <c r="K6" s="146" t="s">
        <v>33</v>
      </c>
      <c r="L6" s="147"/>
      <c r="M6" s="152"/>
      <c r="N6" s="152"/>
      <c r="O6" s="152"/>
      <c r="P6" s="152"/>
      <c r="Q6" s="152"/>
      <c r="R6" s="152"/>
      <c r="S6" s="153"/>
      <c r="T6" s="42"/>
      <c r="U6" s="41"/>
      <c r="V6" s="41"/>
      <c r="W6" s="41"/>
    </row>
    <row r="7" spans="1:23" ht="18" customHeight="1" x14ac:dyDescent="0.45">
      <c r="A7" s="123" t="s">
        <v>9</v>
      </c>
      <c r="B7" s="124"/>
      <c r="C7" s="23">
        <f>C3</f>
        <v>2574</v>
      </c>
      <c r="D7" s="12" t="s">
        <v>1</v>
      </c>
      <c r="E7" s="14">
        <f>E3</f>
        <v>5030</v>
      </c>
      <c r="F7" s="15" t="s">
        <v>3</v>
      </c>
      <c r="G7" s="117">
        <f>G3</f>
        <v>0.8</v>
      </c>
      <c r="H7" s="84"/>
      <c r="I7" s="118"/>
      <c r="J7" s="23">
        <f>ROUNDDOWN(C7*G7,0)</f>
        <v>2059</v>
      </c>
      <c r="K7" s="12" t="s">
        <v>0</v>
      </c>
      <c r="L7" s="11">
        <f>ROUNDDOWN((E7-1)*G7,0)</f>
        <v>4023</v>
      </c>
      <c r="M7" s="106" t="s">
        <v>24</v>
      </c>
      <c r="N7" s="139"/>
      <c r="O7" s="139"/>
      <c r="P7" s="139"/>
      <c r="Q7" s="139"/>
      <c r="R7" s="139"/>
      <c r="S7" s="140"/>
      <c r="T7" s="43"/>
      <c r="U7" s="34" t="s">
        <v>34</v>
      </c>
      <c r="V7" s="37" t="s">
        <v>35</v>
      </c>
      <c r="W7" s="34" t="s">
        <v>36</v>
      </c>
    </row>
    <row r="8" spans="1:23" x14ac:dyDescent="0.45">
      <c r="A8" s="125"/>
      <c r="B8" s="89"/>
      <c r="C8" s="20">
        <f>E7</f>
        <v>5030</v>
      </c>
      <c r="D8" s="4" t="s">
        <v>1</v>
      </c>
      <c r="E8" s="3">
        <f>E4</f>
        <v>12390</v>
      </c>
      <c r="F8" s="21" t="s">
        <v>4</v>
      </c>
      <c r="G8" s="26">
        <f>G4</f>
        <v>0.8</v>
      </c>
      <c r="H8" s="4" t="s">
        <v>0</v>
      </c>
      <c r="I8" s="27">
        <f>I4</f>
        <v>0.5</v>
      </c>
      <c r="J8" s="20">
        <f>ROUNDDOWN(C8*G7,0)</f>
        <v>4024</v>
      </c>
      <c r="K8" s="2" t="s">
        <v>0</v>
      </c>
      <c r="L8" s="7">
        <f>ROUNDDOWN(E8*I8,0)</f>
        <v>6195</v>
      </c>
      <c r="M8" s="141"/>
      <c r="N8" s="142"/>
      <c r="O8" s="142"/>
      <c r="P8" s="142"/>
      <c r="Q8" s="142"/>
      <c r="R8" s="142"/>
      <c r="S8" s="143"/>
      <c r="T8" s="43"/>
      <c r="U8" s="38">
        <v>9000</v>
      </c>
      <c r="V8" s="39">
        <f>ROUNDDOWN((0.8*U8-0.3*((U8-C8)/(E8-C8))*U8),0)</f>
        <v>5743</v>
      </c>
      <c r="W8" s="40">
        <f>ROUNDUP(V8/U8,5)</f>
        <v>0.63811999999999991</v>
      </c>
    </row>
    <row r="9" spans="1:23" x14ac:dyDescent="0.45">
      <c r="A9" s="125"/>
      <c r="B9" s="89"/>
      <c r="C9" s="20">
        <f>E8</f>
        <v>12390</v>
      </c>
      <c r="D9" s="4" t="s">
        <v>2</v>
      </c>
      <c r="E9" s="1">
        <v>15210</v>
      </c>
      <c r="F9" s="21" t="s">
        <v>4</v>
      </c>
      <c r="G9" s="90">
        <f>G5</f>
        <v>0.5</v>
      </c>
      <c r="H9" s="79"/>
      <c r="I9" s="91"/>
      <c r="J9" s="20">
        <f>ROUNDDOWN((C9+1)*G9,0)</f>
        <v>6195</v>
      </c>
      <c r="K9" s="2" t="s">
        <v>0</v>
      </c>
      <c r="L9" s="7">
        <f>ROUNDDOWN((E9+1)*G9,0)</f>
        <v>7605</v>
      </c>
      <c r="M9" s="144">
        <f>C10</f>
        <v>15210</v>
      </c>
      <c r="N9" s="63" t="s">
        <v>12</v>
      </c>
      <c r="O9" s="63">
        <v>30</v>
      </c>
      <c r="P9" s="63" t="s">
        <v>12</v>
      </c>
      <c r="Q9" s="5">
        <v>0.67</v>
      </c>
      <c r="R9" s="63" t="s">
        <v>13</v>
      </c>
      <c r="S9" s="7">
        <f>$M$9*$O$9*Q9</f>
        <v>305721</v>
      </c>
      <c r="T9" s="44"/>
      <c r="U9" s="41"/>
      <c r="V9" s="41"/>
      <c r="W9" s="41"/>
    </row>
    <row r="10" spans="1:23" ht="18.600000000000001" thickBot="1" x14ac:dyDescent="0.5">
      <c r="A10" s="137"/>
      <c r="B10" s="138"/>
      <c r="C10" s="24">
        <f>E9</f>
        <v>15210</v>
      </c>
      <c r="D10" s="10" t="s">
        <v>2</v>
      </c>
      <c r="E10" s="73" t="s">
        <v>33</v>
      </c>
      <c r="F10" s="74"/>
      <c r="G10" s="92"/>
      <c r="H10" s="93"/>
      <c r="I10" s="94"/>
      <c r="J10" s="22">
        <f>L9</f>
        <v>7605</v>
      </c>
      <c r="K10" s="146" t="s">
        <v>33</v>
      </c>
      <c r="L10" s="147"/>
      <c r="M10" s="145"/>
      <c r="N10" s="64"/>
      <c r="O10" s="64"/>
      <c r="P10" s="64"/>
      <c r="Q10" s="8">
        <v>0.5</v>
      </c>
      <c r="R10" s="64"/>
      <c r="S10" s="9">
        <f>$M$9*$O$9*Q10</f>
        <v>228150</v>
      </c>
      <c r="T10" s="44"/>
      <c r="U10" s="41"/>
      <c r="V10" s="41"/>
      <c r="W10" s="41"/>
    </row>
    <row r="11" spans="1:23" ht="18" customHeight="1" x14ac:dyDescent="0.45">
      <c r="A11" s="123" t="s">
        <v>10</v>
      </c>
      <c r="B11" s="124"/>
      <c r="C11" s="23">
        <f>C7</f>
        <v>2574</v>
      </c>
      <c r="D11" s="12" t="s">
        <v>1</v>
      </c>
      <c r="E11" s="14">
        <f>E7</f>
        <v>5030</v>
      </c>
      <c r="F11" s="15" t="s">
        <v>3</v>
      </c>
      <c r="G11" s="117">
        <f>G7</f>
        <v>0.8</v>
      </c>
      <c r="H11" s="84"/>
      <c r="I11" s="118"/>
      <c r="J11" s="23">
        <f>ROUNDDOWN(C11*G11,0)</f>
        <v>2059</v>
      </c>
      <c r="K11" s="12" t="s">
        <v>0</v>
      </c>
      <c r="L11" s="11">
        <f>ROUNDDOWN((E11-1)*G11,0)</f>
        <v>4023</v>
      </c>
      <c r="M11" s="128" t="s">
        <v>23</v>
      </c>
      <c r="N11" s="83"/>
      <c r="O11" s="83"/>
      <c r="P11" s="83"/>
      <c r="Q11" s="83"/>
      <c r="R11" s="83"/>
      <c r="S11" s="124"/>
      <c r="T11" s="43"/>
      <c r="U11" s="34" t="s">
        <v>34</v>
      </c>
      <c r="V11" s="37" t="s">
        <v>35</v>
      </c>
      <c r="W11" s="34" t="s">
        <v>36</v>
      </c>
    </row>
    <row r="12" spans="1:23" x14ac:dyDescent="0.45">
      <c r="A12" s="125"/>
      <c r="B12" s="89"/>
      <c r="C12" s="20">
        <f>E11</f>
        <v>5030</v>
      </c>
      <c r="D12" s="4" t="s">
        <v>1</v>
      </c>
      <c r="E12" s="3">
        <f>E8</f>
        <v>12390</v>
      </c>
      <c r="F12" s="21" t="s">
        <v>4</v>
      </c>
      <c r="G12" s="26">
        <f>G8</f>
        <v>0.8</v>
      </c>
      <c r="H12" s="4" t="s">
        <v>0</v>
      </c>
      <c r="I12" s="27">
        <f>I8</f>
        <v>0.5</v>
      </c>
      <c r="J12" s="20">
        <f>ROUNDDOWN(C12*G11,0)</f>
        <v>4024</v>
      </c>
      <c r="K12" s="2" t="s">
        <v>0</v>
      </c>
      <c r="L12" s="7">
        <f>ROUNDDOWN(E12*I12,0)</f>
        <v>6195</v>
      </c>
      <c r="M12" s="129"/>
      <c r="N12" s="63"/>
      <c r="O12" s="63"/>
      <c r="P12" s="63"/>
      <c r="Q12" s="63"/>
      <c r="R12" s="63"/>
      <c r="S12" s="89"/>
      <c r="T12" s="43"/>
      <c r="U12" s="38">
        <v>12390</v>
      </c>
      <c r="V12" s="39">
        <f>ROUNDDOWN((0.8*U12-0.3*((U12-C12)/(E12-C12))*U12),0)</f>
        <v>6195</v>
      </c>
      <c r="W12" s="40">
        <f>ROUNDUP(V12/U12,5)</f>
        <v>0.5</v>
      </c>
    </row>
    <row r="13" spans="1:23" x14ac:dyDescent="0.45">
      <c r="A13" s="125"/>
      <c r="B13" s="89"/>
      <c r="C13" s="20">
        <f>E12</f>
        <v>12390</v>
      </c>
      <c r="D13" s="4" t="s">
        <v>2</v>
      </c>
      <c r="E13" s="1">
        <v>16740</v>
      </c>
      <c r="F13" s="21" t="s">
        <v>4</v>
      </c>
      <c r="G13" s="90">
        <f>G9</f>
        <v>0.5</v>
      </c>
      <c r="H13" s="79"/>
      <c r="I13" s="91"/>
      <c r="J13" s="20">
        <f>ROUNDDOWN((C13+1)*G13,0)</f>
        <v>6195</v>
      </c>
      <c r="K13" s="2" t="s">
        <v>0</v>
      </c>
      <c r="L13" s="7">
        <f>ROUNDDOWN((E13+1)*G13,0)</f>
        <v>8370</v>
      </c>
      <c r="M13" s="129"/>
      <c r="N13" s="63"/>
      <c r="O13" s="63"/>
      <c r="P13" s="63"/>
      <c r="Q13" s="63"/>
      <c r="R13" s="63"/>
      <c r="S13" s="89"/>
      <c r="T13" s="43"/>
    </row>
    <row r="14" spans="1:23" ht="18.600000000000001" thickBot="1" x14ac:dyDescent="0.5">
      <c r="A14" s="126"/>
      <c r="B14" s="127"/>
      <c r="C14" s="25">
        <f>E13</f>
        <v>16740</v>
      </c>
      <c r="D14" s="16" t="s">
        <v>2</v>
      </c>
      <c r="E14" s="133" t="s">
        <v>33</v>
      </c>
      <c r="F14" s="134"/>
      <c r="G14" s="130"/>
      <c r="H14" s="131"/>
      <c r="I14" s="132"/>
      <c r="J14" s="29">
        <f>L13</f>
        <v>8370</v>
      </c>
      <c r="K14" s="135" t="s">
        <v>33</v>
      </c>
      <c r="L14" s="136"/>
      <c r="M14" s="28">
        <f>C14</f>
        <v>16740</v>
      </c>
      <c r="N14" s="16" t="s">
        <v>12</v>
      </c>
      <c r="O14" s="16">
        <v>30</v>
      </c>
      <c r="P14" s="16" t="s">
        <v>12</v>
      </c>
      <c r="Q14" s="17">
        <v>0.67</v>
      </c>
      <c r="R14" s="16" t="s">
        <v>13</v>
      </c>
      <c r="S14" s="18">
        <f>M14*O14*Q14</f>
        <v>336474</v>
      </c>
      <c r="T14" s="44"/>
    </row>
    <row r="15" spans="1:23" ht="18" customHeight="1" x14ac:dyDescent="0.45">
      <c r="A15" s="106" t="s">
        <v>11</v>
      </c>
      <c r="B15" s="107"/>
      <c r="C15" s="112">
        <f>C11</f>
        <v>2574</v>
      </c>
      <c r="D15" s="103" t="s">
        <v>1</v>
      </c>
      <c r="E15" s="114">
        <f>E11</f>
        <v>5030</v>
      </c>
      <c r="F15" s="116" t="s">
        <v>3</v>
      </c>
      <c r="G15" s="117">
        <f>G11</f>
        <v>0.8</v>
      </c>
      <c r="H15" s="84"/>
      <c r="I15" s="118"/>
      <c r="J15" s="169">
        <f>ROUNDDOWN(C15*G15,0)</f>
        <v>2059</v>
      </c>
      <c r="K15" s="103" t="s">
        <v>0</v>
      </c>
      <c r="L15" s="85">
        <f>ROUNDDOWN((E15-1)*G15,0)</f>
        <v>4023</v>
      </c>
      <c r="M15" s="104">
        <f>C15</f>
        <v>2574</v>
      </c>
      <c r="N15" s="83" t="s">
        <v>12</v>
      </c>
      <c r="O15" s="83">
        <v>30</v>
      </c>
      <c r="P15" s="83" t="s">
        <v>12</v>
      </c>
      <c r="Q15" s="84">
        <v>1</v>
      </c>
      <c r="R15" s="83" t="s">
        <v>13</v>
      </c>
      <c r="S15" s="85">
        <f>M15*O15*Q15</f>
        <v>77220</v>
      </c>
      <c r="T15" s="86" t="s">
        <v>37</v>
      </c>
      <c r="U15" s="41"/>
      <c r="V15" s="41"/>
      <c r="W15" s="41"/>
    </row>
    <row r="16" spans="1:23"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row>
    <row r="17" spans="1:26" ht="18" customHeight="1" x14ac:dyDescent="0.45">
      <c r="A17" s="108"/>
      <c r="B17" s="109"/>
      <c r="C17" s="69">
        <f>E15</f>
        <v>5030</v>
      </c>
      <c r="D17" s="63" t="s">
        <v>1</v>
      </c>
      <c r="E17" s="88">
        <v>11140</v>
      </c>
      <c r="F17" s="89" t="s">
        <v>4</v>
      </c>
      <c r="G17" s="90">
        <v>0.8</v>
      </c>
      <c r="H17" s="63" t="s">
        <v>0</v>
      </c>
      <c r="I17" s="119">
        <v>0.45</v>
      </c>
      <c r="J17" s="69">
        <f>ROUNDDOWN(C17*G17,0)</f>
        <v>4024</v>
      </c>
      <c r="K17" s="71" t="s">
        <v>0</v>
      </c>
      <c r="L17" s="82">
        <f>ROUNDDOWN(E17*I17,0)</f>
        <v>5013</v>
      </c>
      <c r="M17" s="99">
        <f>C21</f>
        <v>15970</v>
      </c>
      <c r="N17" s="63" t="s">
        <v>12</v>
      </c>
      <c r="O17" s="63">
        <v>30</v>
      </c>
      <c r="P17" s="63" t="s">
        <v>12</v>
      </c>
      <c r="Q17" s="79">
        <v>1</v>
      </c>
      <c r="R17" s="63" t="s">
        <v>13</v>
      </c>
      <c r="S17" s="82">
        <f>M17*O17*Q17</f>
        <v>479100</v>
      </c>
      <c r="T17" s="86" t="s">
        <v>38</v>
      </c>
      <c r="U17" s="171">
        <v>7000</v>
      </c>
      <c r="V17" s="96">
        <f>ROUNDDOWN((0.8*U17-0.35*((U17-C17)/(E17-C17))*U17),0)</f>
        <v>4810</v>
      </c>
      <c r="W17" s="97">
        <f>ROUNDUP(V17/U17,5)</f>
        <v>0.68714999999999993</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11140</v>
      </c>
      <c r="D19" s="63" t="s">
        <v>2</v>
      </c>
      <c r="E19" s="88">
        <v>15970</v>
      </c>
      <c r="F19" s="89" t="s">
        <v>4</v>
      </c>
      <c r="G19" s="90">
        <v>0.45</v>
      </c>
      <c r="H19" s="79"/>
      <c r="I19" s="91"/>
      <c r="J19" s="69">
        <f>ROUNDDOWN((C19+1)*G19,0)</f>
        <v>5013</v>
      </c>
      <c r="K19" s="71" t="s">
        <v>0</v>
      </c>
      <c r="L19" s="82">
        <f>ROUNDDOWN((E19+1)*G19,0)</f>
        <v>7186</v>
      </c>
      <c r="M19" s="75" t="s">
        <v>25</v>
      </c>
      <c r="N19" s="76"/>
      <c r="O19" s="76"/>
      <c r="P19" s="76"/>
      <c r="Q19" s="76"/>
      <c r="R19" s="76"/>
      <c r="S19" s="120">
        <v>365114</v>
      </c>
      <c r="T19" s="121" t="s">
        <v>39</v>
      </c>
      <c r="U19" s="171"/>
      <c r="V19" s="122">
        <f>ROUNDDOWN((0.05*U17)+4456,0)</f>
        <v>4806</v>
      </c>
      <c r="W19" s="97">
        <f>ROUNDUP(V19/U17,5)</f>
        <v>0.68657999999999997</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15970</v>
      </c>
      <c r="D21" s="63" t="s">
        <v>2</v>
      </c>
      <c r="E21" s="65" t="s">
        <v>33</v>
      </c>
      <c r="F21" s="66"/>
      <c r="G21" s="90"/>
      <c r="H21" s="79"/>
      <c r="I21" s="91"/>
      <c r="J21" s="69">
        <f>L19</f>
        <v>7186</v>
      </c>
      <c r="K21" s="71" t="s">
        <v>33</v>
      </c>
      <c r="L21" s="72"/>
      <c r="M21" s="75" t="s">
        <v>26</v>
      </c>
      <c r="N21" s="76"/>
      <c r="O21" s="76"/>
      <c r="P21" s="76"/>
      <c r="Q21" s="76"/>
      <c r="R21" s="76"/>
      <c r="S21" s="54">
        <f>ROUND(S19/S17,5)</f>
        <v>0.76207999999999998</v>
      </c>
      <c r="T21" s="48"/>
      <c r="U21" s="46"/>
      <c r="V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8"/>
      <c r="U22" s="46"/>
      <c r="V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0"/>
      <c r="U23" s="30"/>
      <c r="V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30"/>
      <c r="U24" s="30"/>
      <c r="V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30"/>
      <c r="U25" s="30"/>
      <c r="V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row>
    <row r="27" spans="1:26" x14ac:dyDescent="0.45">
      <c r="A27" s="6" t="s">
        <v>17</v>
      </c>
      <c r="B27" s="51" t="s">
        <v>20</v>
      </c>
      <c r="C27" s="51"/>
      <c r="D27" s="51"/>
      <c r="E27" s="51"/>
      <c r="F27" s="51"/>
      <c r="G27" s="51"/>
      <c r="H27" s="51"/>
      <c r="I27" s="51"/>
      <c r="J27" s="51"/>
      <c r="K27" s="51"/>
      <c r="L27" s="51"/>
      <c r="M27" s="51"/>
      <c r="N27" s="51"/>
      <c r="O27" s="51"/>
      <c r="P27" s="51"/>
      <c r="Q27" s="51"/>
      <c r="R27" s="51"/>
      <c r="S27" s="51"/>
    </row>
    <row r="28" spans="1:26" x14ac:dyDescent="0.45">
      <c r="A28" s="52" t="s">
        <v>18</v>
      </c>
      <c r="B28" s="53" t="s">
        <v>21</v>
      </c>
      <c r="C28" s="53"/>
      <c r="D28" s="53"/>
      <c r="E28" s="53"/>
      <c r="F28" s="53"/>
      <c r="G28" s="53"/>
      <c r="H28" s="53"/>
      <c r="I28" s="53"/>
      <c r="J28" s="53"/>
      <c r="K28" s="53"/>
      <c r="L28" s="53"/>
      <c r="M28" s="53"/>
      <c r="N28" s="53"/>
      <c r="O28" s="53"/>
      <c r="P28" s="53"/>
      <c r="Q28" s="53"/>
      <c r="R28" s="53"/>
      <c r="S28" s="53"/>
    </row>
    <row r="29" spans="1:26" x14ac:dyDescent="0.45">
      <c r="A29" s="52"/>
      <c r="B29" s="53"/>
      <c r="C29" s="53"/>
      <c r="D29" s="53"/>
      <c r="E29" s="53"/>
      <c r="F29" s="53"/>
      <c r="G29" s="53"/>
      <c r="H29" s="53"/>
      <c r="I29" s="53"/>
      <c r="J29" s="53"/>
      <c r="K29" s="53"/>
      <c r="L29" s="53"/>
      <c r="M29" s="53"/>
      <c r="N29" s="53"/>
      <c r="O29" s="53"/>
      <c r="P29" s="53"/>
      <c r="Q29" s="53"/>
      <c r="R29" s="53"/>
      <c r="S29" s="53"/>
    </row>
    <row r="30" spans="1:26" x14ac:dyDescent="0.45">
      <c r="A30" s="52"/>
      <c r="B30" s="53"/>
      <c r="C30" s="53"/>
      <c r="D30" s="53"/>
      <c r="E30" s="53"/>
      <c r="F30" s="53"/>
      <c r="G30" s="53"/>
      <c r="H30" s="53"/>
      <c r="I30" s="53"/>
      <c r="J30" s="53"/>
      <c r="K30" s="53"/>
      <c r="L30" s="53"/>
      <c r="M30" s="53"/>
      <c r="N30" s="53"/>
      <c r="O30" s="53"/>
      <c r="P30" s="53"/>
      <c r="Q30" s="53"/>
      <c r="R30" s="53"/>
      <c r="S30" s="53"/>
    </row>
    <row r="31" spans="1:26" x14ac:dyDescent="0.45">
      <c r="A31" s="52"/>
      <c r="B31" s="53"/>
      <c r="C31" s="53"/>
      <c r="D31" s="53"/>
      <c r="E31" s="53"/>
      <c r="F31" s="53"/>
      <c r="G31" s="53"/>
      <c r="H31" s="53"/>
      <c r="I31" s="53"/>
      <c r="J31" s="53"/>
      <c r="K31" s="53"/>
      <c r="L31" s="53"/>
      <c r="M31" s="53"/>
      <c r="N31" s="53"/>
      <c r="O31" s="53"/>
      <c r="P31" s="53"/>
      <c r="Q31" s="53"/>
      <c r="R31" s="53"/>
      <c r="S31" s="53"/>
    </row>
  </sheetData>
  <mergeCells count="97">
    <mergeCell ref="U1:W2"/>
    <mergeCell ref="T15:T16"/>
    <mergeCell ref="T17:T18"/>
    <mergeCell ref="V17:V18"/>
    <mergeCell ref="W17:W18"/>
    <mergeCell ref="U17:U20"/>
    <mergeCell ref="T19:T20"/>
    <mergeCell ref="B24:S24"/>
    <mergeCell ref="B25:S25"/>
    <mergeCell ref="B26:S26"/>
    <mergeCell ref="B27:S27"/>
    <mergeCell ref="A28:A31"/>
    <mergeCell ref="B28:S31"/>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P17:P18"/>
    <mergeCell ref="Q17:Q18"/>
    <mergeCell ref="R17:R18"/>
    <mergeCell ref="S17:S18"/>
    <mergeCell ref="S15:S16"/>
    <mergeCell ref="O15:O16"/>
    <mergeCell ref="J17:J18"/>
    <mergeCell ref="K17:K18"/>
    <mergeCell ref="L17:L18"/>
    <mergeCell ref="M17:M18"/>
    <mergeCell ref="N17:N18"/>
    <mergeCell ref="A15:B22"/>
    <mergeCell ref="C15:C16"/>
    <mergeCell ref="D15:D16"/>
    <mergeCell ref="E15:E16"/>
    <mergeCell ref="F15:F16"/>
    <mergeCell ref="C17:C18"/>
    <mergeCell ref="D17:D18"/>
    <mergeCell ref="E17:E18"/>
    <mergeCell ref="F17:F18"/>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9D0FA-1D43-4AB7-8FF5-330B702768DA}">
  <dimension ref="A1:Z31"/>
  <sheetViews>
    <sheetView topLeftCell="C1" workbookViewId="0">
      <selection activeCell="U1" sqref="U1:W2"/>
    </sheetView>
  </sheetViews>
  <sheetFormatPr defaultRowHeight="18" x14ac:dyDescent="0.45"/>
  <cols>
    <col min="4" max="4" width="5.69921875" customWidth="1"/>
    <col min="6" max="9" width="5.69921875" customWidth="1"/>
    <col min="11" max="11" width="5.69921875" customWidth="1"/>
    <col min="20" max="23" width="10.69921875" customWidth="1"/>
  </cols>
  <sheetData>
    <row r="1" spans="1:23"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3"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3" ht="32.4" x14ac:dyDescent="0.45">
      <c r="A3" s="123" t="s">
        <v>8</v>
      </c>
      <c r="B3" s="124"/>
      <c r="C3" s="19">
        <v>2500</v>
      </c>
      <c r="D3" s="12" t="s">
        <v>1</v>
      </c>
      <c r="E3" s="13">
        <v>5010</v>
      </c>
      <c r="F3" s="15" t="s">
        <v>3</v>
      </c>
      <c r="G3" s="117">
        <v>0.8</v>
      </c>
      <c r="H3" s="84"/>
      <c r="I3" s="118"/>
      <c r="J3" s="23">
        <f>ROUNDDOWN(C3*G3,0)</f>
        <v>2000</v>
      </c>
      <c r="K3" s="12" t="s">
        <v>0</v>
      </c>
      <c r="L3" s="11">
        <f>ROUNDDOWN((E3-1)*G3,0)</f>
        <v>4007</v>
      </c>
      <c r="M3" s="148" t="s">
        <v>22</v>
      </c>
      <c r="N3" s="148"/>
      <c r="O3" s="148"/>
      <c r="P3" s="148"/>
      <c r="Q3" s="148"/>
      <c r="R3" s="148"/>
      <c r="S3" s="149"/>
      <c r="T3" s="31"/>
      <c r="U3" s="34" t="s">
        <v>34</v>
      </c>
      <c r="V3" s="37" t="s">
        <v>35</v>
      </c>
      <c r="W3" s="34" t="s">
        <v>36</v>
      </c>
    </row>
    <row r="4" spans="1:23" ht="32.4" x14ac:dyDescent="0.45">
      <c r="A4" s="125"/>
      <c r="B4" s="89"/>
      <c r="C4" s="20">
        <f>E3</f>
        <v>5010</v>
      </c>
      <c r="D4" s="4" t="s">
        <v>1</v>
      </c>
      <c r="E4" s="1">
        <v>12330</v>
      </c>
      <c r="F4" s="21" t="s">
        <v>4</v>
      </c>
      <c r="G4" s="26">
        <v>0.8</v>
      </c>
      <c r="H4" s="4" t="s">
        <v>0</v>
      </c>
      <c r="I4" s="27">
        <v>0.5</v>
      </c>
      <c r="J4" s="20">
        <f>ROUNDDOWN(C4*G3,0)</f>
        <v>4008</v>
      </c>
      <c r="K4" s="2" t="s">
        <v>0</v>
      </c>
      <c r="L4" s="7">
        <f>ROUNDDOWN(E4*I4,0)</f>
        <v>6165</v>
      </c>
      <c r="M4" s="150"/>
      <c r="N4" s="150"/>
      <c r="O4" s="150"/>
      <c r="P4" s="150"/>
      <c r="Q4" s="150"/>
      <c r="R4" s="150"/>
      <c r="S4" s="151"/>
      <c r="T4" s="42"/>
      <c r="U4" s="38">
        <v>5010</v>
      </c>
      <c r="V4" s="39">
        <f>ROUNDDOWN((0.8*U4-0.3*((U4-C4)/(E4-C4))*U4),0)</f>
        <v>4008</v>
      </c>
      <c r="W4" s="40">
        <f>ROUNDUP(V4/U4,5)</f>
        <v>0.8</v>
      </c>
    </row>
    <row r="5" spans="1:23" ht="32.4" x14ac:dyDescent="0.45">
      <c r="A5" s="125"/>
      <c r="B5" s="89"/>
      <c r="C5" s="20">
        <f>E4</f>
        <v>12330</v>
      </c>
      <c r="D5" s="4" t="s">
        <v>2</v>
      </c>
      <c r="E5" s="1">
        <v>13630</v>
      </c>
      <c r="F5" s="21" t="s">
        <v>4</v>
      </c>
      <c r="G5" s="90">
        <v>0.5</v>
      </c>
      <c r="H5" s="79"/>
      <c r="I5" s="91"/>
      <c r="J5" s="20">
        <f>ROUNDDOWN((C5+1)*G5,0)</f>
        <v>6165</v>
      </c>
      <c r="K5" s="2" t="s">
        <v>0</v>
      </c>
      <c r="L5" s="7">
        <f>ROUNDDOWN((E5+1)*G5,0)</f>
        <v>6815</v>
      </c>
      <c r="M5" s="150"/>
      <c r="N5" s="150"/>
      <c r="O5" s="150"/>
      <c r="P5" s="150"/>
      <c r="Q5" s="150"/>
      <c r="R5" s="150"/>
      <c r="S5" s="151"/>
      <c r="T5" s="42"/>
      <c r="U5" s="41"/>
      <c r="V5" s="41"/>
      <c r="W5" s="41"/>
    </row>
    <row r="6" spans="1:23" ht="33" thickBot="1" x14ac:dyDescent="0.5">
      <c r="A6" s="137"/>
      <c r="B6" s="138"/>
      <c r="C6" s="22">
        <f>E5</f>
        <v>13630</v>
      </c>
      <c r="D6" s="10" t="s">
        <v>2</v>
      </c>
      <c r="E6" s="73" t="s">
        <v>33</v>
      </c>
      <c r="F6" s="74"/>
      <c r="G6" s="92"/>
      <c r="H6" s="93"/>
      <c r="I6" s="94"/>
      <c r="J6" s="22">
        <f>L5</f>
        <v>6815</v>
      </c>
      <c r="K6" s="146" t="s">
        <v>33</v>
      </c>
      <c r="L6" s="147"/>
      <c r="M6" s="152"/>
      <c r="N6" s="152"/>
      <c r="O6" s="152"/>
      <c r="P6" s="152"/>
      <c r="Q6" s="152"/>
      <c r="R6" s="152"/>
      <c r="S6" s="153"/>
      <c r="T6" s="42"/>
      <c r="U6" s="41"/>
      <c r="V6" s="41"/>
      <c r="W6" s="41"/>
    </row>
    <row r="7" spans="1:23" ht="18" customHeight="1" x14ac:dyDescent="0.45">
      <c r="A7" s="123" t="s">
        <v>9</v>
      </c>
      <c r="B7" s="124"/>
      <c r="C7" s="23">
        <f>C3</f>
        <v>2500</v>
      </c>
      <c r="D7" s="12" t="s">
        <v>1</v>
      </c>
      <c r="E7" s="14">
        <f>E3</f>
        <v>5010</v>
      </c>
      <c r="F7" s="15" t="s">
        <v>3</v>
      </c>
      <c r="G7" s="117">
        <f>G3</f>
        <v>0.8</v>
      </c>
      <c r="H7" s="84"/>
      <c r="I7" s="118"/>
      <c r="J7" s="23">
        <f>ROUNDDOWN(C7*G7,0)</f>
        <v>2000</v>
      </c>
      <c r="K7" s="12" t="s">
        <v>0</v>
      </c>
      <c r="L7" s="11">
        <f>ROUNDDOWN((E7-1)*G7,0)</f>
        <v>4007</v>
      </c>
      <c r="M7" s="106" t="s">
        <v>24</v>
      </c>
      <c r="N7" s="139"/>
      <c r="O7" s="139"/>
      <c r="P7" s="139"/>
      <c r="Q7" s="139"/>
      <c r="R7" s="139"/>
      <c r="S7" s="140"/>
      <c r="T7" s="43"/>
      <c r="U7" s="34" t="s">
        <v>34</v>
      </c>
      <c r="V7" s="37" t="s">
        <v>35</v>
      </c>
      <c r="W7" s="34" t="s">
        <v>36</v>
      </c>
    </row>
    <row r="8" spans="1:23" x14ac:dyDescent="0.45">
      <c r="A8" s="125"/>
      <c r="B8" s="89"/>
      <c r="C8" s="20">
        <f>E7</f>
        <v>5010</v>
      </c>
      <c r="D8" s="4" t="s">
        <v>1</v>
      </c>
      <c r="E8" s="3">
        <f>E4</f>
        <v>12330</v>
      </c>
      <c r="F8" s="21" t="s">
        <v>4</v>
      </c>
      <c r="G8" s="26">
        <f>G4</f>
        <v>0.8</v>
      </c>
      <c r="H8" s="4" t="s">
        <v>0</v>
      </c>
      <c r="I8" s="27">
        <f>I4</f>
        <v>0.5</v>
      </c>
      <c r="J8" s="20">
        <f>ROUNDDOWN(C8*G7,0)</f>
        <v>4008</v>
      </c>
      <c r="K8" s="2" t="s">
        <v>0</v>
      </c>
      <c r="L8" s="7">
        <f>ROUNDDOWN(E8*I8,0)</f>
        <v>6165</v>
      </c>
      <c r="M8" s="141"/>
      <c r="N8" s="142"/>
      <c r="O8" s="142"/>
      <c r="P8" s="142"/>
      <c r="Q8" s="142"/>
      <c r="R8" s="142"/>
      <c r="S8" s="143"/>
      <c r="T8" s="43"/>
      <c r="U8" s="38">
        <v>9000</v>
      </c>
      <c r="V8" s="39">
        <f>ROUNDDOWN((0.8*U8-0.3*((U8-C8)/(E8-C8))*U8),0)</f>
        <v>5728</v>
      </c>
      <c r="W8" s="40">
        <f>ROUNDUP(V8/U8,5)</f>
        <v>0.63644999999999996</v>
      </c>
    </row>
    <row r="9" spans="1:23" x14ac:dyDescent="0.45">
      <c r="A9" s="125"/>
      <c r="B9" s="89"/>
      <c r="C9" s="20">
        <f>E8</f>
        <v>12330</v>
      </c>
      <c r="D9" s="4" t="s">
        <v>2</v>
      </c>
      <c r="E9" s="1">
        <v>15140</v>
      </c>
      <c r="F9" s="21" t="s">
        <v>4</v>
      </c>
      <c r="G9" s="90">
        <f>G5</f>
        <v>0.5</v>
      </c>
      <c r="H9" s="79"/>
      <c r="I9" s="91"/>
      <c r="J9" s="20">
        <f>ROUNDDOWN((C9+1)*G9,0)</f>
        <v>6165</v>
      </c>
      <c r="K9" s="2" t="s">
        <v>0</v>
      </c>
      <c r="L9" s="7">
        <f>ROUNDDOWN((E9+1)*G9,0)</f>
        <v>7570</v>
      </c>
      <c r="M9" s="144">
        <f>C10</f>
        <v>15140</v>
      </c>
      <c r="N9" s="63" t="s">
        <v>12</v>
      </c>
      <c r="O9" s="63">
        <v>30</v>
      </c>
      <c r="P9" s="63" t="s">
        <v>12</v>
      </c>
      <c r="Q9" s="5">
        <v>0.67</v>
      </c>
      <c r="R9" s="63" t="s">
        <v>13</v>
      </c>
      <c r="S9" s="7">
        <f>$M$9*$O$9*Q9</f>
        <v>304314</v>
      </c>
      <c r="T9" s="44"/>
      <c r="U9" s="41"/>
      <c r="V9" s="41"/>
      <c r="W9" s="41"/>
    </row>
    <row r="10" spans="1:23" ht="18.600000000000001" thickBot="1" x14ac:dyDescent="0.5">
      <c r="A10" s="137"/>
      <c r="B10" s="138"/>
      <c r="C10" s="24">
        <f>E9</f>
        <v>15140</v>
      </c>
      <c r="D10" s="10" t="s">
        <v>2</v>
      </c>
      <c r="E10" s="73" t="s">
        <v>33</v>
      </c>
      <c r="F10" s="74"/>
      <c r="G10" s="92"/>
      <c r="H10" s="93"/>
      <c r="I10" s="94"/>
      <c r="J10" s="22">
        <f>L9</f>
        <v>7570</v>
      </c>
      <c r="K10" s="146" t="s">
        <v>33</v>
      </c>
      <c r="L10" s="147"/>
      <c r="M10" s="145"/>
      <c r="N10" s="64"/>
      <c r="O10" s="64"/>
      <c r="P10" s="64"/>
      <c r="Q10" s="8">
        <v>0.5</v>
      </c>
      <c r="R10" s="64"/>
      <c r="S10" s="9">
        <f>$M$9*$O$9*Q10</f>
        <v>227100</v>
      </c>
      <c r="T10" s="44"/>
      <c r="U10" s="41"/>
      <c r="V10" s="41"/>
      <c r="W10" s="41"/>
    </row>
    <row r="11" spans="1:23" ht="18" customHeight="1" x14ac:dyDescent="0.45">
      <c r="A11" s="123" t="s">
        <v>10</v>
      </c>
      <c r="B11" s="124"/>
      <c r="C11" s="23">
        <f>C7</f>
        <v>2500</v>
      </c>
      <c r="D11" s="12" t="s">
        <v>1</v>
      </c>
      <c r="E11" s="14">
        <f>E7</f>
        <v>5010</v>
      </c>
      <c r="F11" s="15" t="s">
        <v>3</v>
      </c>
      <c r="G11" s="117">
        <f>G7</f>
        <v>0.8</v>
      </c>
      <c r="H11" s="84"/>
      <c r="I11" s="118"/>
      <c r="J11" s="23">
        <f>ROUNDDOWN(C11*G11,0)</f>
        <v>2000</v>
      </c>
      <c r="K11" s="12" t="s">
        <v>0</v>
      </c>
      <c r="L11" s="11">
        <f>ROUNDDOWN((E11-1)*G11,0)</f>
        <v>4007</v>
      </c>
      <c r="M11" s="128" t="s">
        <v>23</v>
      </c>
      <c r="N11" s="83"/>
      <c r="O11" s="83"/>
      <c r="P11" s="83"/>
      <c r="Q11" s="83"/>
      <c r="R11" s="83"/>
      <c r="S11" s="124"/>
      <c r="T11" s="43"/>
      <c r="U11" s="34" t="s">
        <v>34</v>
      </c>
      <c r="V11" s="37" t="s">
        <v>35</v>
      </c>
      <c r="W11" s="34" t="s">
        <v>36</v>
      </c>
    </row>
    <row r="12" spans="1:23" x14ac:dyDescent="0.45">
      <c r="A12" s="125"/>
      <c r="B12" s="89"/>
      <c r="C12" s="20">
        <f>E11</f>
        <v>5010</v>
      </c>
      <c r="D12" s="4" t="s">
        <v>1</v>
      </c>
      <c r="E12" s="3">
        <f>E8</f>
        <v>12330</v>
      </c>
      <c r="F12" s="21" t="s">
        <v>4</v>
      </c>
      <c r="G12" s="26">
        <f>G8</f>
        <v>0.8</v>
      </c>
      <c r="H12" s="4" t="s">
        <v>0</v>
      </c>
      <c r="I12" s="27">
        <f>I8</f>
        <v>0.5</v>
      </c>
      <c r="J12" s="20">
        <f>ROUNDDOWN(C12*G11,0)</f>
        <v>4008</v>
      </c>
      <c r="K12" s="2" t="s">
        <v>0</v>
      </c>
      <c r="L12" s="7">
        <f>ROUNDDOWN(E12*I12,0)</f>
        <v>6165</v>
      </c>
      <c r="M12" s="129"/>
      <c r="N12" s="63"/>
      <c r="O12" s="63"/>
      <c r="P12" s="63"/>
      <c r="Q12" s="63"/>
      <c r="R12" s="63"/>
      <c r="S12" s="89"/>
      <c r="T12" s="43"/>
      <c r="U12" s="38">
        <v>12330</v>
      </c>
      <c r="V12" s="39">
        <f>ROUNDDOWN((0.8*U12-0.3*((U12-C12)/(E12-C12))*U12),0)</f>
        <v>6165</v>
      </c>
      <c r="W12" s="40">
        <f>ROUNDUP(V12/U12,5)</f>
        <v>0.5</v>
      </c>
    </row>
    <row r="13" spans="1:23" x14ac:dyDescent="0.45">
      <c r="A13" s="125"/>
      <c r="B13" s="89"/>
      <c r="C13" s="20">
        <f>E12</f>
        <v>12330</v>
      </c>
      <c r="D13" s="4" t="s">
        <v>2</v>
      </c>
      <c r="E13" s="1">
        <v>16660</v>
      </c>
      <c r="F13" s="21" t="s">
        <v>4</v>
      </c>
      <c r="G13" s="90">
        <f>G9</f>
        <v>0.5</v>
      </c>
      <c r="H13" s="79"/>
      <c r="I13" s="91"/>
      <c r="J13" s="20">
        <f>ROUNDDOWN((C13+1)*G13,0)</f>
        <v>6165</v>
      </c>
      <c r="K13" s="2" t="s">
        <v>0</v>
      </c>
      <c r="L13" s="7">
        <f>ROUNDDOWN((E13+1)*G13,0)</f>
        <v>8330</v>
      </c>
      <c r="M13" s="129"/>
      <c r="N13" s="63"/>
      <c r="O13" s="63"/>
      <c r="P13" s="63"/>
      <c r="Q13" s="63"/>
      <c r="R13" s="63"/>
      <c r="S13" s="89"/>
      <c r="T13" s="43"/>
    </row>
    <row r="14" spans="1:23" ht="18.600000000000001" thickBot="1" x14ac:dyDescent="0.5">
      <c r="A14" s="126"/>
      <c r="B14" s="127"/>
      <c r="C14" s="25">
        <f>E13</f>
        <v>16660</v>
      </c>
      <c r="D14" s="16" t="s">
        <v>2</v>
      </c>
      <c r="E14" s="133" t="s">
        <v>33</v>
      </c>
      <c r="F14" s="134"/>
      <c r="G14" s="130"/>
      <c r="H14" s="131"/>
      <c r="I14" s="132"/>
      <c r="J14" s="29">
        <f>L13</f>
        <v>8330</v>
      </c>
      <c r="K14" s="135" t="s">
        <v>33</v>
      </c>
      <c r="L14" s="136"/>
      <c r="M14" s="28">
        <f>C14</f>
        <v>16660</v>
      </c>
      <c r="N14" s="16" t="s">
        <v>12</v>
      </c>
      <c r="O14" s="16">
        <v>30</v>
      </c>
      <c r="P14" s="16" t="s">
        <v>12</v>
      </c>
      <c r="Q14" s="17">
        <v>0.67</v>
      </c>
      <c r="R14" s="16" t="s">
        <v>13</v>
      </c>
      <c r="S14" s="18">
        <f>M14*O14*Q14</f>
        <v>334866</v>
      </c>
      <c r="T14" s="44"/>
    </row>
    <row r="15" spans="1:23" ht="18" customHeight="1" x14ac:dyDescent="0.45">
      <c r="A15" s="106" t="s">
        <v>11</v>
      </c>
      <c r="B15" s="107"/>
      <c r="C15" s="112">
        <f>C11</f>
        <v>2500</v>
      </c>
      <c r="D15" s="103" t="s">
        <v>1</v>
      </c>
      <c r="E15" s="114">
        <f>E11</f>
        <v>5010</v>
      </c>
      <c r="F15" s="116" t="s">
        <v>3</v>
      </c>
      <c r="G15" s="117">
        <f>G11</f>
        <v>0.8</v>
      </c>
      <c r="H15" s="84"/>
      <c r="I15" s="118"/>
      <c r="J15" s="169">
        <f>ROUNDDOWN(C15*G15,0)</f>
        <v>2000</v>
      </c>
      <c r="K15" s="103" t="s">
        <v>0</v>
      </c>
      <c r="L15" s="85">
        <f>ROUNDDOWN((E15-1)*G15,0)</f>
        <v>4007</v>
      </c>
      <c r="M15" s="104">
        <f>C15</f>
        <v>2500</v>
      </c>
      <c r="N15" s="83" t="s">
        <v>12</v>
      </c>
      <c r="O15" s="83">
        <v>30</v>
      </c>
      <c r="P15" s="83" t="s">
        <v>12</v>
      </c>
      <c r="Q15" s="84">
        <v>1</v>
      </c>
      <c r="R15" s="83" t="s">
        <v>13</v>
      </c>
      <c r="S15" s="85">
        <f>M15*O15*Q15</f>
        <v>75000</v>
      </c>
      <c r="T15" s="86" t="s">
        <v>37</v>
      </c>
      <c r="U15" s="41"/>
      <c r="V15" s="41"/>
      <c r="W15" s="41"/>
    </row>
    <row r="16" spans="1:23"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row>
    <row r="17" spans="1:26" ht="18" customHeight="1" x14ac:dyDescent="0.45">
      <c r="A17" s="108"/>
      <c r="B17" s="109"/>
      <c r="C17" s="69">
        <f>E15</f>
        <v>5010</v>
      </c>
      <c r="D17" s="63" t="s">
        <v>1</v>
      </c>
      <c r="E17" s="88">
        <v>11090</v>
      </c>
      <c r="F17" s="89" t="s">
        <v>4</v>
      </c>
      <c r="G17" s="90">
        <v>0.8</v>
      </c>
      <c r="H17" s="63" t="s">
        <v>0</v>
      </c>
      <c r="I17" s="119">
        <v>0.45</v>
      </c>
      <c r="J17" s="69">
        <f>ROUNDDOWN(C17*G17,0)</f>
        <v>4008</v>
      </c>
      <c r="K17" s="71" t="s">
        <v>0</v>
      </c>
      <c r="L17" s="82">
        <f>ROUNDDOWN(E17*I17,0)</f>
        <v>4990</v>
      </c>
      <c r="M17" s="99">
        <f>C21</f>
        <v>15890</v>
      </c>
      <c r="N17" s="63" t="s">
        <v>12</v>
      </c>
      <c r="O17" s="63">
        <v>30</v>
      </c>
      <c r="P17" s="63" t="s">
        <v>12</v>
      </c>
      <c r="Q17" s="79">
        <v>1</v>
      </c>
      <c r="R17" s="63" t="s">
        <v>13</v>
      </c>
      <c r="S17" s="82">
        <f>M17*O17*Q17</f>
        <v>476700</v>
      </c>
      <c r="T17" s="86" t="s">
        <v>38</v>
      </c>
      <c r="U17" s="171">
        <v>7000</v>
      </c>
      <c r="V17" s="96">
        <f>ROUNDDOWN((0.8*U17-0.35*((U17-C17)/(E17-C17))*U17),0)</f>
        <v>4798</v>
      </c>
      <c r="W17" s="97">
        <f>ROUNDUP(V17/U17,5)</f>
        <v>0.68542999999999998</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11090</v>
      </c>
      <c r="D19" s="63" t="s">
        <v>2</v>
      </c>
      <c r="E19" s="88">
        <v>15890</v>
      </c>
      <c r="F19" s="89" t="s">
        <v>4</v>
      </c>
      <c r="G19" s="90">
        <v>0.45</v>
      </c>
      <c r="H19" s="79"/>
      <c r="I19" s="91"/>
      <c r="J19" s="69">
        <f>ROUNDDOWN((C19+1)*G19,0)</f>
        <v>4990</v>
      </c>
      <c r="K19" s="71" t="s">
        <v>0</v>
      </c>
      <c r="L19" s="82">
        <f>ROUNDDOWN((E19+1)*G19,0)</f>
        <v>7150</v>
      </c>
      <c r="M19" s="75" t="s">
        <v>25</v>
      </c>
      <c r="N19" s="76"/>
      <c r="O19" s="76"/>
      <c r="P19" s="76"/>
      <c r="Q19" s="76"/>
      <c r="R19" s="76"/>
      <c r="S19" s="120">
        <v>363344</v>
      </c>
      <c r="T19" s="121" t="s">
        <v>39</v>
      </c>
      <c r="U19" s="171"/>
      <c r="V19" s="122">
        <f>ROUNDDOWN((0.05*U17)+4436,0)</f>
        <v>4786</v>
      </c>
      <c r="W19" s="97">
        <f>ROUNDUP(V19/U17,5)</f>
        <v>0.68371999999999999</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15890</v>
      </c>
      <c r="D21" s="63" t="s">
        <v>2</v>
      </c>
      <c r="E21" s="65" t="s">
        <v>33</v>
      </c>
      <c r="F21" s="66"/>
      <c r="G21" s="90"/>
      <c r="H21" s="79"/>
      <c r="I21" s="91"/>
      <c r="J21" s="69">
        <f>L19</f>
        <v>7150</v>
      </c>
      <c r="K21" s="71" t="s">
        <v>33</v>
      </c>
      <c r="L21" s="72"/>
      <c r="M21" s="75" t="s">
        <v>26</v>
      </c>
      <c r="N21" s="76"/>
      <c r="O21" s="76"/>
      <c r="P21" s="76"/>
      <c r="Q21" s="76"/>
      <c r="R21" s="76"/>
      <c r="S21" s="54">
        <f>ROUND(S19/S17,5)</f>
        <v>0.76221000000000005</v>
      </c>
      <c r="T21" s="48"/>
      <c r="U21" s="46"/>
      <c r="V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8"/>
      <c r="U22" s="46"/>
      <c r="V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0"/>
      <c r="U23" s="30"/>
      <c r="V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30"/>
      <c r="U24" s="30"/>
      <c r="V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30"/>
      <c r="U25" s="30"/>
      <c r="V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row>
    <row r="27" spans="1:26" x14ac:dyDescent="0.45">
      <c r="A27" s="6" t="s">
        <v>17</v>
      </c>
      <c r="B27" s="51" t="s">
        <v>20</v>
      </c>
      <c r="C27" s="51"/>
      <c r="D27" s="51"/>
      <c r="E27" s="51"/>
      <c r="F27" s="51"/>
      <c r="G27" s="51"/>
      <c r="H27" s="51"/>
      <c r="I27" s="51"/>
      <c r="J27" s="51"/>
      <c r="K27" s="51"/>
      <c r="L27" s="51"/>
      <c r="M27" s="51"/>
      <c r="N27" s="51"/>
      <c r="O27" s="51"/>
      <c r="P27" s="51"/>
      <c r="Q27" s="51"/>
      <c r="R27" s="51"/>
      <c r="S27" s="51"/>
    </row>
    <row r="28" spans="1:26" x14ac:dyDescent="0.45">
      <c r="A28" s="52" t="s">
        <v>18</v>
      </c>
      <c r="B28" s="53" t="s">
        <v>21</v>
      </c>
      <c r="C28" s="53"/>
      <c r="D28" s="53"/>
      <c r="E28" s="53"/>
      <c r="F28" s="53"/>
      <c r="G28" s="53"/>
      <c r="H28" s="53"/>
      <c r="I28" s="53"/>
      <c r="J28" s="53"/>
      <c r="K28" s="53"/>
      <c r="L28" s="53"/>
      <c r="M28" s="53"/>
      <c r="N28" s="53"/>
      <c r="O28" s="53"/>
      <c r="P28" s="53"/>
      <c r="Q28" s="53"/>
      <c r="R28" s="53"/>
      <c r="S28" s="53"/>
    </row>
    <row r="29" spans="1:26" x14ac:dyDescent="0.45">
      <c r="A29" s="52"/>
      <c r="B29" s="53"/>
      <c r="C29" s="53"/>
      <c r="D29" s="53"/>
      <c r="E29" s="53"/>
      <c r="F29" s="53"/>
      <c r="G29" s="53"/>
      <c r="H29" s="53"/>
      <c r="I29" s="53"/>
      <c r="J29" s="53"/>
      <c r="K29" s="53"/>
      <c r="L29" s="53"/>
      <c r="M29" s="53"/>
      <c r="N29" s="53"/>
      <c r="O29" s="53"/>
      <c r="P29" s="53"/>
      <c r="Q29" s="53"/>
      <c r="R29" s="53"/>
      <c r="S29" s="53"/>
    </row>
    <row r="30" spans="1:26" x14ac:dyDescent="0.45">
      <c r="A30" s="52"/>
      <c r="B30" s="53"/>
      <c r="C30" s="53"/>
      <c r="D30" s="53"/>
      <c r="E30" s="53"/>
      <c r="F30" s="53"/>
      <c r="G30" s="53"/>
      <c r="H30" s="53"/>
      <c r="I30" s="53"/>
      <c r="J30" s="53"/>
      <c r="K30" s="53"/>
      <c r="L30" s="53"/>
      <c r="M30" s="53"/>
      <c r="N30" s="53"/>
      <c r="O30" s="53"/>
      <c r="P30" s="53"/>
      <c r="Q30" s="53"/>
      <c r="R30" s="53"/>
      <c r="S30" s="53"/>
    </row>
    <row r="31" spans="1:26" x14ac:dyDescent="0.45">
      <c r="A31" s="52"/>
      <c r="B31" s="53"/>
      <c r="C31" s="53"/>
      <c r="D31" s="53"/>
      <c r="E31" s="53"/>
      <c r="F31" s="53"/>
      <c r="G31" s="53"/>
      <c r="H31" s="53"/>
      <c r="I31" s="53"/>
      <c r="J31" s="53"/>
      <c r="K31" s="53"/>
      <c r="L31" s="53"/>
      <c r="M31" s="53"/>
      <c r="N31" s="53"/>
      <c r="O31" s="53"/>
      <c r="P31" s="53"/>
      <c r="Q31" s="53"/>
      <c r="R31" s="53"/>
      <c r="S31" s="53"/>
    </row>
  </sheetData>
  <mergeCells count="97">
    <mergeCell ref="U1:W2"/>
    <mergeCell ref="T15:T16"/>
    <mergeCell ref="T17:T18"/>
    <mergeCell ref="V17:V18"/>
    <mergeCell ref="W17:W18"/>
    <mergeCell ref="U17:U20"/>
    <mergeCell ref="T19:T20"/>
    <mergeCell ref="B24:S24"/>
    <mergeCell ref="B25:S25"/>
    <mergeCell ref="B26:S26"/>
    <mergeCell ref="B27:S27"/>
    <mergeCell ref="A28:A31"/>
    <mergeCell ref="B28:S31"/>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P17:P18"/>
    <mergeCell ref="Q17:Q18"/>
    <mergeCell ref="R17:R18"/>
    <mergeCell ref="S17:S18"/>
    <mergeCell ref="S15:S16"/>
    <mergeCell ref="O15:O16"/>
    <mergeCell ref="J17:J18"/>
    <mergeCell ref="K17:K18"/>
    <mergeCell ref="L17:L18"/>
    <mergeCell ref="M17:M18"/>
    <mergeCell ref="N17:N18"/>
    <mergeCell ref="A15:B22"/>
    <mergeCell ref="C15:C16"/>
    <mergeCell ref="D15:D16"/>
    <mergeCell ref="E15:E16"/>
    <mergeCell ref="F15:F16"/>
    <mergeCell ref="C17:C18"/>
    <mergeCell ref="D17:D18"/>
    <mergeCell ref="E17:E18"/>
    <mergeCell ref="F17:F18"/>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AF9B4-616F-4DF3-8C63-24399629A240}">
  <dimension ref="A1:Z31"/>
  <sheetViews>
    <sheetView topLeftCell="D1" workbookViewId="0">
      <selection activeCell="U1" sqref="U1:W2"/>
    </sheetView>
  </sheetViews>
  <sheetFormatPr defaultRowHeight="18" x14ac:dyDescent="0.45"/>
  <cols>
    <col min="4" max="4" width="5.69921875" customWidth="1"/>
    <col min="6" max="9" width="5.69921875" customWidth="1"/>
    <col min="11" max="11" width="5.69921875" customWidth="1"/>
    <col min="20" max="23" width="10.69921875" customWidth="1"/>
  </cols>
  <sheetData>
    <row r="1" spans="1:23"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3"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3" ht="32.4" x14ac:dyDescent="0.45">
      <c r="A3" s="123" t="s">
        <v>8</v>
      </c>
      <c r="B3" s="124"/>
      <c r="C3" s="19">
        <v>2500</v>
      </c>
      <c r="D3" s="12" t="s">
        <v>1</v>
      </c>
      <c r="E3" s="13">
        <v>5010</v>
      </c>
      <c r="F3" s="15" t="s">
        <v>3</v>
      </c>
      <c r="G3" s="117">
        <v>0.8</v>
      </c>
      <c r="H3" s="84"/>
      <c r="I3" s="118"/>
      <c r="J3" s="23">
        <f>ROUNDDOWN(C3*G3,0)</f>
        <v>2000</v>
      </c>
      <c r="K3" s="12" t="s">
        <v>0</v>
      </c>
      <c r="L3" s="11">
        <f>ROUNDDOWN((E3-1)*G3,0)</f>
        <v>4007</v>
      </c>
      <c r="M3" s="148" t="s">
        <v>22</v>
      </c>
      <c r="N3" s="148"/>
      <c r="O3" s="148"/>
      <c r="P3" s="148"/>
      <c r="Q3" s="148"/>
      <c r="R3" s="148"/>
      <c r="S3" s="149"/>
      <c r="T3" s="31"/>
      <c r="U3" s="34" t="s">
        <v>34</v>
      </c>
      <c r="V3" s="37" t="s">
        <v>35</v>
      </c>
      <c r="W3" s="34" t="s">
        <v>36</v>
      </c>
    </row>
    <row r="4" spans="1:23" ht="32.4" x14ac:dyDescent="0.45">
      <c r="A4" s="125"/>
      <c r="B4" s="89"/>
      <c r="C4" s="20">
        <f>E3</f>
        <v>5010</v>
      </c>
      <c r="D4" s="4" t="s">
        <v>1</v>
      </c>
      <c r="E4" s="1">
        <v>12330</v>
      </c>
      <c r="F4" s="21" t="s">
        <v>4</v>
      </c>
      <c r="G4" s="26">
        <v>0.8</v>
      </c>
      <c r="H4" s="4" t="s">
        <v>0</v>
      </c>
      <c r="I4" s="27">
        <v>0.5</v>
      </c>
      <c r="J4" s="20">
        <f>ROUNDDOWN(C4*G3,0)</f>
        <v>4008</v>
      </c>
      <c r="K4" s="2" t="s">
        <v>0</v>
      </c>
      <c r="L4" s="7">
        <f>ROUNDDOWN(E4*I4,0)</f>
        <v>6165</v>
      </c>
      <c r="M4" s="150"/>
      <c r="N4" s="150"/>
      <c r="O4" s="150"/>
      <c r="P4" s="150"/>
      <c r="Q4" s="150"/>
      <c r="R4" s="150"/>
      <c r="S4" s="151"/>
      <c r="T4" s="42"/>
      <c r="U4" s="38">
        <v>5010</v>
      </c>
      <c r="V4" s="39">
        <f>ROUNDDOWN((0.8*U4-0.3*((U4-C4)/(E4-C4))*U4),0)</f>
        <v>4008</v>
      </c>
      <c r="W4" s="40">
        <f>ROUNDUP(V4/U4,5)</f>
        <v>0.8</v>
      </c>
    </row>
    <row r="5" spans="1:23" ht="32.4" x14ac:dyDescent="0.45">
      <c r="A5" s="125"/>
      <c r="B5" s="89"/>
      <c r="C5" s="20">
        <f>E4</f>
        <v>12330</v>
      </c>
      <c r="D5" s="4" t="s">
        <v>2</v>
      </c>
      <c r="E5" s="1">
        <v>13630</v>
      </c>
      <c r="F5" s="21" t="s">
        <v>4</v>
      </c>
      <c r="G5" s="90">
        <v>0.5</v>
      </c>
      <c r="H5" s="79"/>
      <c r="I5" s="91"/>
      <c r="J5" s="20">
        <f>ROUNDDOWN((C5+1)*G5,0)</f>
        <v>6165</v>
      </c>
      <c r="K5" s="2" t="s">
        <v>0</v>
      </c>
      <c r="L5" s="7">
        <f>ROUNDDOWN((E5+1)*G5,0)</f>
        <v>6815</v>
      </c>
      <c r="M5" s="150"/>
      <c r="N5" s="150"/>
      <c r="O5" s="150"/>
      <c r="P5" s="150"/>
      <c r="Q5" s="150"/>
      <c r="R5" s="150"/>
      <c r="S5" s="151"/>
      <c r="T5" s="42"/>
      <c r="U5" s="41"/>
      <c r="V5" s="41"/>
      <c r="W5" s="41"/>
    </row>
    <row r="6" spans="1:23" ht="33" thickBot="1" x14ac:dyDescent="0.5">
      <c r="A6" s="137"/>
      <c r="B6" s="138"/>
      <c r="C6" s="22">
        <f>E5</f>
        <v>13630</v>
      </c>
      <c r="D6" s="10" t="s">
        <v>2</v>
      </c>
      <c r="E6" s="73" t="s">
        <v>33</v>
      </c>
      <c r="F6" s="74"/>
      <c r="G6" s="92"/>
      <c r="H6" s="93"/>
      <c r="I6" s="94"/>
      <c r="J6" s="22">
        <f>L5</f>
        <v>6815</v>
      </c>
      <c r="K6" s="146" t="s">
        <v>33</v>
      </c>
      <c r="L6" s="147"/>
      <c r="M6" s="152"/>
      <c r="N6" s="152"/>
      <c r="O6" s="152"/>
      <c r="P6" s="152"/>
      <c r="Q6" s="152"/>
      <c r="R6" s="152"/>
      <c r="S6" s="153"/>
      <c r="T6" s="42"/>
      <c r="U6" s="41"/>
      <c r="V6" s="41"/>
      <c r="W6" s="41"/>
    </row>
    <row r="7" spans="1:23" ht="18" customHeight="1" x14ac:dyDescent="0.45">
      <c r="A7" s="123" t="s">
        <v>9</v>
      </c>
      <c r="B7" s="124"/>
      <c r="C7" s="23">
        <f>C3</f>
        <v>2500</v>
      </c>
      <c r="D7" s="12" t="s">
        <v>1</v>
      </c>
      <c r="E7" s="14">
        <f>E3</f>
        <v>5010</v>
      </c>
      <c r="F7" s="15" t="s">
        <v>3</v>
      </c>
      <c r="G7" s="117">
        <f>G3</f>
        <v>0.8</v>
      </c>
      <c r="H7" s="84"/>
      <c r="I7" s="118"/>
      <c r="J7" s="23">
        <f>ROUNDDOWN(C7*G7,0)</f>
        <v>2000</v>
      </c>
      <c r="K7" s="12" t="s">
        <v>0</v>
      </c>
      <c r="L7" s="11">
        <f>ROUNDDOWN((E7-1)*G7,0)</f>
        <v>4007</v>
      </c>
      <c r="M7" s="106" t="s">
        <v>24</v>
      </c>
      <c r="N7" s="139"/>
      <c r="O7" s="139"/>
      <c r="P7" s="139"/>
      <c r="Q7" s="139"/>
      <c r="R7" s="139"/>
      <c r="S7" s="140"/>
      <c r="T7" s="43"/>
      <c r="U7" s="34" t="s">
        <v>34</v>
      </c>
      <c r="V7" s="37" t="s">
        <v>35</v>
      </c>
      <c r="W7" s="34" t="s">
        <v>36</v>
      </c>
    </row>
    <row r="8" spans="1:23" x14ac:dyDescent="0.45">
      <c r="A8" s="125"/>
      <c r="B8" s="89"/>
      <c r="C8" s="20">
        <f>E7</f>
        <v>5010</v>
      </c>
      <c r="D8" s="4" t="s">
        <v>1</v>
      </c>
      <c r="E8" s="3">
        <f>E4</f>
        <v>12330</v>
      </c>
      <c r="F8" s="21" t="s">
        <v>4</v>
      </c>
      <c r="G8" s="26">
        <f>G4</f>
        <v>0.8</v>
      </c>
      <c r="H8" s="4" t="s">
        <v>0</v>
      </c>
      <c r="I8" s="27">
        <f>I4</f>
        <v>0.5</v>
      </c>
      <c r="J8" s="20">
        <f>ROUNDDOWN(C8*G7,0)</f>
        <v>4008</v>
      </c>
      <c r="K8" s="2" t="s">
        <v>0</v>
      </c>
      <c r="L8" s="7">
        <f>ROUNDDOWN(E8*I8,0)</f>
        <v>6165</v>
      </c>
      <c r="M8" s="141"/>
      <c r="N8" s="142"/>
      <c r="O8" s="142"/>
      <c r="P8" s="142"/>
      <c r="Q8" s="142"/>
      <c r="R8" s="142"/>
      <c r="S8" s="143"/>
      <c r="T8" s="43"/>
      <c r="U8" s="38">
        <v>9000</v>
      </c>
      <c r="V8" s="39">
        <f>ROUNDDOWN((0.8*U8-0.3*((U8-C8)/(E8-C8))*U8),0)</f>
        <v>5728</v>
      </c>
      <c r="W8" s="40">
        <f>ROUNDUP(V8/U8,5)</f>
        <v>0.63644999999999996</v>
      </c>
    </row>
    <row r="9" spans="1:23" x14ac:dyDescent="0.45">
      <c r="A9" s="125"/>
      <c r="B9" s="89"/>
      <c r="C9" s="20">
        <f>E8</f>
        <v>12330</v>
      </c>
      <c r="D9" s="4" t="s">
        <v>2</v>
      </c>
      <c r="E9" s="1">
        <v>15140</v>
      </c>
      <c r="F9" s="21" t="s">
        <v>4</v>
      </c>
      <c r="G9" s="90">
        <f>G5</f>
        <v>0.5</v>
      </c>
      <c r="H9" s="79"/>
      <c r="I9" s="91"/>
      <c r="J9" s="20">
        <f>ROUNDDOWN((C9+1)*G9,0)</f>
        <v>6165</v>
      </c>
      <c r="K9" s="2" t="s">
        <v>0</v>
      </c>
      <c r="L9" s="7">
        <f>ROUNDDOWN((E9+1)*G9,0)</f>
        <v>7570</v>
      </c>
      <c r="M9" s="144">
        <f>C10</f>
        <v>15140</v>
      </c>
      <c r="N9" s="63" t="s">
        <v>12</v>
      </c>
      <c r="O9" s="63">
        <v>30</v>
      </c>
      <c r="P9" s="63" t="s">
        <v>12</v>
      </c>
      <c r="Q9" s="5">
        <v>0.67</v>
      </c>
      <c r="R9" s="63" t="s">
        <v>13</v>
      </c>
      <c r="S9" s="7">
        <f>$M$9*$O$9*Q9</f>
        <v>304314</v>
      </c>
      <c r="T9" s="44"/>
      <c r="U9" s="41"/>
      <c r="V9" s="41"/>
      <c r="W9" s="41"/>
    </row>
    <row r="10" spans="1:23" ht="18.600000000000001" thickBot="1" x14ac:dyDescent="0.5">
      <c r="A10" s="137"/>
      <c r="B10" s="138"/>
      <c r="C10" s="24">
        <f>E9</f>
        <v>15140</v>
      </c>
      <c r="D10" s="10" t="s">
        <v>2</v>
      </c>
      <c r="E10" s="73" t="s">
        <v>33</v>
      </c>
      <c r="F10" s="74"/>
      <c r="G10" s="92"/>
      <c r="H10" s="93"/>
      <c r="I10" s="94"/>
      <c r="J10" s="22">
        <f>L9</f>
        <v>7570</v>
      </c>
      <c r="K10" s="146" t="s">
        <v>33</v>
      </c>
      <c r="L10" s="147"/>
      <c r="M10" s="145"/>
      <c r="N10" s="64"/>
      <c r="O10" s="64"/>
      <c r="P10" s="64"/>
      <c r="Q10" s="8">
        <v>0.5</v>
      </c>
      <c r="R10" s="64"/>
      <c r="S10" s="9">
        <f>$M$9*$O$9*Q10</f>
        <v>227100</v>
      </c>
      <c r="T10" s="44"/>
      <c r="U10" s="41"/>
      <c r="V10" s="41"/>
      <c r="W10" s="41"/>
    </row>
    <row r="11" spans="1:23" ht="18" customHeight="1" x14ac:dyDescent="0.45">
      <c r="A11" s="123" t="s">
        <v>10</v>
      </c>
      <c r="B11" s="124"/>
      <c r="C11" s="23">
        <f>C7</f>
        <v>2500</v>
      </c>
      <c r="D11" s="12" t="s">
        <v>1</v>
      </c>
      <c r="E11" s="14">
        <f>E7</f>
        <v>5010</v>
      </c>
      <c r="F11" s="15" t="s">
        <v>3</v>
      </c>
      <c r="G11" s="117">
        <f>G7</f>
        <v>0.8</v>
      </c>
      <c r="H11" s="84"/>
      <c r="I11" s="118"/>
      <c r="J11" s="23">
        <f>ROUNDDOWN(C11*G11,0)</f>
        <v>2000</v>
      </c>
      <c r="K11" s="12" t="s">
        <v>0</v>
      </c>
      <c r="L11" s="11">
        <f>ROUNDDOWN((E11-1)*G11,0)</f>
        <v>4007</v>
      </c>
      <c r="M11" s="128" t="s">
        <v>23</v>
      </c>
      <c r="N11" s="83"/>
      <c r="O11" s="83"/>
      <c r="P11" s="83"/>
      <c r="Q11" s="83"/>
      <c r="R11" s="83"/>
      <c r="S11" s="124"/>
      <c r="T11" s="43"/>
      <c r="U11" s="34" t="s">
        <v>34</v>
      </c>
      <c r="V11" s="37" t="s">
        <v>35</v>
      </c>
      <c r="W11" s="34" t="s">
        <v>36</v>
      </c>
    </row>
    <row r="12" spans="1:23" x14ac:dyDescent="0.45">
      <c r="A12" s="125"/>
      <c r="B12" s="89"/>
      <c r="C12" s="20">
        <f>E11</f>
        <v>5010</v>
      </c>
      <c r="D12" s="4" t="s">
        <v>1</v>
      </c>
      <c r="E12" s="3">
        <f>E8</f>
        <v>12330</v>
      </c>
      <c r="F12" s="21" t="s">
        <v>4</v>
      </c>
      <c r="G12" s="26">
        <f>G8</f>
        <v>0.8</v>
      </c>
      <c r="H12" s="4" t="s">
        <v>0</v>
      </c>
      <c r="I12" s="27">
        <f>I8</f>
        <v>0.5</v>
      </c>
      <c r="J12" s="20">
        <f>ROUNDDOWN(C12*G11,0)</f>
        <v>4008</v>
      </c>
      <c r="K12" s="2" t="s">
        <v>0</v>
      </c>
      <c r="L12" s="7">
        <f>ROUNDDOWN(E12*I12,0)</f>
        <v>6165</v>
      </c>
      <c r="M12" s="129"/>
      <c r="N12" s="63"/>
      <c r="O12" s="63"/>
      <c r="P12" s="63"/>
      <c r="Q12" s="63"/>
      <c r="R12" s="63"/>
      <c r="S12" s="89"/>
      <c r="T12" s="43"/>
      <c r="U12" s="38">
        <v>12330</v>
      </c>
      <c r="V12" s="39">
        <f>ROUNDDOWN((0.8*U12-0.3*((U12-C12)/(E12-C12))*U12),0)</f>
        <v>6165</v>
      </c>
      <c r="W12" s="40">
        <f>ROUNDUP(V12/U12,5)</f>
        <v>0.5</v>
      </c>
    </row>
    <row r="13" spans="1:23" x14ac:dyDescent="0.45">
      <c r="A13" s="125"/>
      <c r="B13" s="89"/>
      <c r="C13" s="20">
        <f>E12</f>
        <v>12330</v>
      </c>
      <c r="D13" s="4" t="s">
        <v>2</v>
      </c>
      <c r="E13" s="1">
        <v>16670</v>
      </c>
      <c r="F13" s="21" t="s">
        <v>4</v>
      </c>
      <c r="G13" s="90">
        <f>G9</f>
        <v>0.5</v>
      </c>
      <c r="H13" s="79"/>
      <c r="I13" s="91"/>
      <c r="J13" s="20">
        <f>ROUNDDOWN((C13+1)*G13,0)</f>
        <v>6165</v>
      </c>
      <c r="K13" s="2" t="s">
        <v>0</v>
      </c>
      <c r="L13" s="7">
        <f>ROUNDDOWN((E13+1)*G13,0)</f>
        <v>8335</v>
      </c>
      <c r="M13" s="129"/>
      <c r="N13" s="63"/>
      <c r="O13" s="63"/>
      <c r="P13" s="63"/>
      <c r="Q13" s="63"/>
      <c r="R13" s="63"/>
      <c r="S13" s="89"/>
      <c r="T13" s="43"/>
    </row>
    <row r="14" spans="1:23" ht="18.600000000000001" thickBot="1" x14ac:dyDescent="0.5">
      <c r="A14" s="126"/>
      <c r="B14" s="127"/>
      <c r="C14" s="25">
        <f>E13</f>
        <v>16670</v>
      </c>
      <c r="D14" s="16" t="s">
        <v>2</v>
      </c>
      <c r="E14" s="133" t="s">
        <v>33</v>
      </c>
      <c r="F14" s="134"/>
      <c r="G14" s="130"/>
      <c r="H14" s="131"/>
      <c r="I14" s="132"/>
      <c r="J14" s="29">
        <f>L13</f>
        <v>8335</v>
      </c>
      <c r="K14" s="135" t="s">
        <v>33</v>
      </c>
      <c r="L14" s="136"/>
      <c r="M14" s="28">
        <f>C14</f>
        <v>16670</v>
      </c>
      <c r="N14" s="16" t="s">
        <v>12</v>
      </c>
      <c r="O14" s="16">
        <v>30</v>
      </c>
      <c r="P14" s="16" t="s">
        <v>12</v>
      </c>
      <c r="Q14" s="17">
        <v>0.67</v>
      </c>
      <c r="R14" s="16" t="s">
        <v>13</v>
      </c>
      <c r="S14" s="18">
        <f>M14*O14*Q14</f>
        <v>335067</v>
      </c>
      <c r="T14" s="44"/>
    </row>
    <row r="15" spans="1:23" ht="18" customHeight="1" x14ac:dyDescent="0.45">
      <c r="A15" s="106" t="s">
        <v>11</v>
      </c>
      <c r="B15" s="107"/>
      <c r="C15" s="112">
        <f>C11</f>
        <v>2500</v>
      </c>
      <c r="D15" s="103" t="s">
        <v>1</v>
      </c>
      <c r="E15" s="114">
        <f>E11</f>
        <v>5010</v>
      </c>
      <c r="F15" s="116" t="s">
        <v>3</v>
      </c>
      <c r="G15" s="117">
        <f>G11</f>
        <v>0.8</v>
      </c>
      <c r="H15" s="84"/>
      <c r="I15" s="118"/>
      <c r="J15" s="169">
        <f>ROUNDDOWN(C15*G15,0)</f>
        <v>2000</v>
      </c>
      <c r="K15" s="103" t="s">
        <v>0</v>
      </c>
      <c r="L15" s="85">
        <f>ROUNDDOWN((E15-1)*G15,0)</f>
        <v>4007</v>
      </c>
      <c r="M15" s="104">
        <f>C15</f>
        <v>2500</v>
      </c>
      <c r="N15" s="83" t="s">
        <v>12</v>
      </c>
      <c r="O15" s="83">
        <v>30</v>
      </c>
      <c r="P15" s="83" t="s">
        <v>12</v>
      </c>
      <c r="Q15" s="84">
        <v>1</v>
      </c>
      <c r="R15" s="83" t="s">
        <v>13</v>
      </c>
      <c r="S15" s="85">
        <f>M15*O15*Q15</f>
        <v>75000</v>
      </c>
      <c r="T15" s="86" t="s">
        <v>37</v>
      </c>
      <c r="U15" s="41"/>
      <c r="V15" s="41"/>
      <c r="W15" s="41"/>
    </row>
    <row r="16" spans="1:23"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row>
    <row r="17" spans="1:26" ht="18" customHeight="1" x14ac:dyDescent="0.45">
      <c r="A17" s="108"/>
      <c r="B17" s="109"/>
      <c r="C17" s="69">
        <f>E15</f>
        <v>5010</v>
      </c>
      <c r="D17" s="63" t="s">
        <v>1</v>
      </c>
      <c r="E17" s="88">
        <v>11090</v>
      </c>
      <c r="F17" s="89" t="s">
        <v>4</v>
      </c>
      <c r="G17" s="90">
        <v>0.8</v>
      </c>
      <c r="H17" s="63" t="s">
        <v>0</v>
      </c>
      <c r="I17" s="119">
        <v>0.45</v>
      </c>
      <c r="J17" s="69">
        <f>ROUNDDOWN(C17*G17,0)</f>
        <v>4008</v>
      </c>
      <c r="K17" s="71" t="s">
        <v>0</v>
      </c>
      <c r="L17" s="82">
        <f>ROUNDDOWN(E17*I17,0)</f>
        <v>4990</v>
      </c>
      <c r="M17" s="99">
        <f>C21</f>
        <v>15890</v>
      </c>
      <c r="N17" s="63" t="s">
        <v>12</v>
      </c>
      <c r="O17" s="63">
        <v>30</v>
      </c>
      <c r="P17" s="63" t="s">
        <v>12</v>
      </c>
      <c r="Q17" s="79">
        <v>1</v>
      </c>
      <c r="R17" s="63" t="s">
        <v>13</v>
      </c>
      <c r="S17" s="82">
        <f>M17*O17*Q17</f>
        <v>476700</v>
      </c>
      <c r="T17" s="86" t="s">
        <v>38</v>
      </c>
      <c r="U17" s="171">
        <v>7000</v>
      </c>
      <c r="V17" s="96">
        <f>ROUNDDOWN((0.8*U17-0.35*((U17-C17)/(E17-C17))*U17),0)</f>
        <v>4798</v>
      </c>
      <c r="W17" s="97">
        <f>ROUNDUP(V17/U17,5)</f>
        <v>0.68542999999999998</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11090</v>
      </c>
      <c r="D19" s="63" t="s">
        <v>2</v>
      </c>
      <c r="E19" s="88">
        <v>15890</v>
      </c>
      <c r="F19" s="89" t="s">
        <v>4</v>
      </c>
      <c r="G19" s="90">
        <v>0.45</v>
      </c>
      <c r="H19" s="79"/>
      <c r="I19" s="91"/>
      <c r="J19" s="69">
        <f>ROUNDDOWN((C19+1)*G19,0)</f>
        <v>4990</v>
      </c>
      <c r="K19" s="71" t="s">
        <v>0</v>
      </c>
      <c r="L19" s="82">
        <f>ROUNDDOWN((E19+1)*G19,0)</f>
        <v>7150</v>
      </c>
      <c r="M19" s="75" t="s">
        <v>25</v>
      </c>
      <c r="N19" s="76"/>
      <c r="O19" s="76"/>
      <c r="P19" s="76"/>
      <c r="Q19" s="76"/>
      <c r="R19" s="76"/>
      <c r="S19" s="120">
        <v>363359</v>
      </c>
      <c r="T19" s="121" t="s">
        <v>39</v>
      </c>
      <c r="U19" s="171"/>
      <c r="V19" s="122">
        <f>ROUNDDOWN((0.05*U17)+4436,0)</f>
        <v>4786</v>
      </c>
      <c r="W19" s="97">
        <f>ROUNDUP(V19/U17,5)</f>
        <v>0.68371999999999999</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15890</v>
      </c>
      <c r="D21" s="63" t="s">
        <v>2</v>
      </c>
      <c r="E21" s="65" t="s">
        <v>33</v>
      </c>
      <c r="F21" s="66"/>
      <c r="G21" s="90"/>
      <c r="H21" s="79"/>
      <c r="I21" s="91"/>
      <c r="J21" s="69">
        <f>L19</f>
        <v>7150</v>
      </c>
      <c r="K21" s="71" t="s">
        <v>33</v>
      </c>
      <c r="L21" s="72"/>
      <c r="M21" s="75" t="s">
        <v>26</v>
      </c>
      <c r="N21" s="76"/>
      <c r="O21" s="76"/>
      <c r="P21" s="76"/>
      <c r="Q21" s="76"/>
      <c r="R21" s="76"/>
      <c r="S21" s="54">
        <f>ROUND(S19/S17,5)</f>
        <v>0.76224000000000003</v>
      </c>
      <c r="T21" s="48"/>
      <c r="U21" s="46"/>
      <c r="V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8"/>
      <c r="U22" s="46"/>
      <c r="V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0"/>
      <c r="U23" s="30"/>
      <c r="V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30"/>
      <c r="U24" s="30"/>
      <c r="V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30"/>
      <c r="U25" s="30"/>
      <c r="V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row>
    <row r="27" spans="1:26" x14ac:dyDescent="0.45">
      <c r="A27" s="6" t="s">
        <v>17</v>
      </c>
      <c r="B27" s="51" t="s">
        <v>20</v>
      </c>
      <c r="C27" s="51"/>
      <c r="D27" s="51"/>
      <c r="E27" s="51"/>
      <c r="F27" s="51"/>
      <c r="G27" s="51"/>
      <c r="H27" s="51"/>
      <c r="I27" s="51"/>
      <c r="J27" s="51"/>
      <c r="K27" s="51"/>
      <c r="L27" s="51"/>
      <c r="M27" s="51"/>
      <c r="N27" s="51"/>
      <c r="O27" s="51"/>
      <c r="P27" s="51"/>
      <c r="Q27" s="51"/>
      <c r="R27" s="51"/>
      <c r="S27" s="51"/>
    </row>
    <row r="28" spans="1:26" x14ac:dyDescent="0.45">
      <c r="A28" s="52" t="s">
        <v>18</v>
      </c>
      <c r="B28" s="53" t="s">
        <v>21</v>
      </c>
      <c r="C28" s="53"/>
      <c r="D28" s="53"/>
      <c r="E28" s="53"/>
      <c r="F28" s="53"/>
      <c r="G28" s="53"/>
      <c r="H28" s="53"/>
      <c r="I28" s="53"/>
      <c r="J28" s="53"/>
      <c r="K28" s="53"/>
      <c r="L28" s="53"/>
      <c r="M28" s="53"/>
      <c r="N28" s="53"/>
      <c r="O28" s="53"/>
      <c r="P28" s="53"/>
      <c r="Q28" s="53"/>
      <c r="R28" s="53"/>
      <c r="S28" s="53"/>
    </row>
    <row r="29" spans="1:26" x14ac:dyDescent="0.45">
      <c r="A29" s="52"/>
      <c r="B29" s="53"/>
      <c r="C29" s="53"/>
      <c r="D29" s="53"/>
      <c r="E29" s="53"/>
      <c r="F29" s="53"/>
      <c r="G29" s="53"/>
      <c r="H29" s="53"/>
      <c r="I29" s="53"/>
      <c r="J29" s="53"/>
      <c r="K29" s="53"/>
      <c r="L29" s="53"/>
      <c r="M29" s="53"/>
      <c r="N29" s="53"/>
      <c r="O29" s="53"/>
      <c r="P29" s="53"/>
      <c r="Q29" s="53"/>
      <c r="R29" s="53"/>
      <c r="S29" s="53"/>
    </row>
    <row r="30" spans="1:26" x14ac:dyDescent="0.45">
      <c r="A30" s="52"/>
      <c r="B30" s="53"/>
      <c r="C30" s="53"/>
      <c r="D30" s="53"/>
      <c r="E30" s="53"/>
      <c r="F30" s="53"/>
      <c r="G30" s="53"/>
      <c r="H30" s="53"/>
      <c r="I30" s="53"/>
      <c r="J30" s="53"/>
      <c r="K30" s="53"/>
      <c r="L30" s="53"/>
      <c r="M30" s="53"/>
      <c r="N30" s="53"/>
      <c r="O30" s="53"/>
      <c r="P30" s="53"/>
      <c r="Q30" s="53"/>
      <c r="R30" s="53"/>
      <c r="S30" s="53"/>
    </row>
    <row r="31" spans="1:26" x14ac:dyDescent="0.45">
      <c r="A31" s="52"/>
      <c r="B31" s="53"/>
      <c r="C31" s="53"/>
      <c r="D31" s="53"/>
      <c r="E31" s="53"/>
      <c r="F31" s="53"/>
      <c r="G31" s="53"/>
      <c r="H31" s="53"/>
      <c r="I31" s="53"/>
      <c r="J31" s="53"/>
      <c r="K31" s="53"/>
      <c r="L31" s="53"/>
      <c r="M31" s="53"/>
      <c r="N31" s="53"/>
      <c r="O31" s="53"/>
      <c r="P31" s="53"/>
      <c r="Q31" s="53"/>
      <c r="R31" s="53"/>
      <c r="S31" s="53"/>
    </row>
  </sheetData>
  <mergeCells count="97">
    <mergeCell ref="U1:W2"/>
    <mergeCell ref="T15:T16"/>
    <mergeCell ref="T17:T18"/>
    <mergeCell ref="V17:V18"/>
    <mergeCell ref="W17:W18"/>
    <mergeCell ref="U17:U20"/>
    <mergeCell ref="T19:T20"/>
    <mergeCell ref="B24:S24"/>
    <mergeCell ref="B25:S25"/>
    <mergeCell ref="B26:S26"/>
    <mergeCell ref="B27:S27"/>
    <mergeCell ref="A28:A31"/>
    <mergeCell ref="B28:S31"/>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P17:P18"/>
    <mergeCell ref="Q17:Q18"/>
    <mergeCell ref="R17:R18"/>
    <mergeCell ref="S17:S18"/>
    <mergeCell ref="S15:S16"/>
    <mergeCell ref="O15:O16"/>
    <mergeCell ref="J17:J18"/>
    <mergeCell ref="K17:K18"/>
    <mergeCell ref="L17:L18"/>
    <mergeCell ref="M17:M18"/>
    <mergeCell ref="N17:N18"/>
    <mergeCell ref="A15:B22"/>
    <mergeCell ref="C15:C16"/>
    <mergeCell ref="D15:D16"/>
    <mergeCell ref="E15:E16"/>
    <mergeCell ref="F15:F16"/>
    <mergeCell ref="C17:C18"/>
    <mergeCell ref="D17:D18"/>
    <mergeCell ref="E17:E18"/>
    <mergeCell ref="F17:F18"/>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02DA5-F5CE-4A59-9D12-922DD01BD836}">
  <dimension ref="A1:Z31"/>
  <sheetViews>
    <sheetView topLeftCell="D1" workbookViewId="0">
      <selection activeCell="U1" sqref="U1:W2"/>
    </sheetView>
  </sheetViews>
  <sheetFormatPr defaultRowHeight="18" x14ac:dyDescent="0.45"/>
  <cols>
    <col min="4" max="4" width="5.69921875" customWidth="1"/>
    <col min="6" max="9" width="5.69921875" customWidth="1"/>
    <col min="11" max="11" width="5.69921875" customWidth="1"/>
    <col min="20" max="23" width="10.69921875" customWidth="1"/>
  </cols>
  <sheetData>
    <row r="1" spans="1:23" ht="19.2" customHeight="1" thickTop="1" thickBot="1" x14ac:dyDescent="0.5">
      <c r="A1" s="154" t="s">
        <v>27</v>
      </c>
      <c r="B1" s="155"/>
      <c r="C1" s="155"/>
      <c r="D1" s="155"/>
      <c r="E1" s="155"/>
      <c r="F1" s="155"/>
      <c r="G1" s="155"/>
      <c r="H1" s="155"/>
      <c r="I1" s="155"/>
      <c r="J1" s="155"/>
      <c r="K1" s="155"/>
      <c r="L1" s="156"/>
      <c r="M1" s="170" t="s">
        <v>15</v>
      </c>
      <c r="N1" s="139"/>
      <c r="O1" s="139"/>
      <c r="P1" s="139"/>
      <c r="Q1" s="139"/>
      <c r="R1" s="139"/>
      <c r="S1" s="140"/>
      <c r="T1" s="34"/>
      <c r="U1" s="160" t="s">
        <v>42</v>
      </c>
      <c r="V1" s="161"/>
      <c r="W1" s="162"/>
    </row>
    <row r="2" spans="1:23" ht="18.600000000000001" thickBot="1" x14ac:dyDescent="0.5">
      <c r="A2" s="166" t="s">
        <v>14</v>
      </c>
      <c r="B2" s="167"/>
      <c r="C2" s="166" t="s">
        <v>5</v>
      </c>
      <c r="D2" s="168"/>
      <c r="E2" s="168"/>
      <c r="F2" s="167"/>
      <c r="G2" s="166" t="s">
        <v>6</v>
      </c>
      <c r="H2" s="168"/>
      <c r="I2" s="167"/>
      <c r="J2" s="166" t="s">
        <v>7</v>
      </c>
      <c r="K2" s="168"/>
      <c r="L2" s="167"/>
      <c r="M2" s="157"/>
      <c r="N2" s="158"/>
      <c r="O2" s="158"/>
      <c r="P2" s="158"/>
      <c r="Q2" s="158"/>
      <c r="R2" s="158"/>
      <c r="S2" s="159"/>
      <c r="T2" s="34"/>
      <c r="U2" s="163"/>
      <c r="V2" s="164"/>
      <c r="W2" s="165"/>
    </row>
    <row r="3" spans="1:23" ht="32.4" x14ac:dyDescent="0.45">
      <c r="A3" s="123" t="s">
        <v>8</v>
      </c>
      <c r="B3" s="124"/>
      <c r="C3" s="19">
        <v>2480</v>
      </c>
      <c r="D3" s="12" t="s">
        <v>1</v>
      </c>
      <c r="E3" s="13">
        <v>4970</v>
      </c>
      <c r="F3" s="15" t="s">
        <v>3</v>
      </c>
      <c r="G3" s="117">
        <v>0.8</v>
      </c>
      <c r="H3" s="84"/>
      <c r="I3" s="118"/>
      <c r="J3" s="23">
        <f>ROUNDDOWN(C3*G3,0)</f>
        <v>1984</v>
      </c>
      <c r="K3" s="12" t="s">
        <v>0</v>
      </c>
      <c r="L3" s="11">
        <f>ROUNDDOWN((E3-1)*G3,0)</f>
        <v>3975</v>
      </c>
      <c r="M3" s="148" t="s">
        <v>22</v>
      </c>
      <c r="N3" s="148"/>
      <c r="O3" s="148"/>
      <c r="P3" s="148"/>
      <c r="Q3" s="148"/>
      <c r="R3" s="148"/>
      <c r="S3" s="149"/>
      <c r="T3" s="31"/>
      <c r="U3" s="34" t="s">
        <v>34</v>
      </c>
      <c r="V3" s="37" t="s">
        <v>35</v>
      </c>
      <c r="W3" s="34" t="s">
        <v>36</v>
      </c>
    </row>
    <row r="4" spans="1:23" ht="32.4" x14ac:dyDescent="0.45">
      <c r="A4" s="125"/>
      <c r="B4" s="89"/>
      <c r="C4" s="20">
        <f>E3</f>
        <v>4970</v>
      </c>
      <c r="D4" s="4" t="s">
        <v>1</v>
      </c>
      <c r="E4" s="1">
        <v>12220</v>
      </c>
      <c r="F4" s="21" t="s">
        <v>4</v>
      </c>
      <c r="G4" s="26">
        <v>0.8</v>
      </c>
      <c r="H4" s="4" t="s">
        <v>0</v>
      </c>
      <c r="I4" s="27">
        <v>0.5</v>
      </c>
      <c r="J4" s="20">
        <f>ROUNDDOWN(C4*G3,0)</f>
        <v>3976</v>
      </c>
      <c r="K4" s="2" t="s">
        <v>0</v>
      </c>
      <c r="L4" s="7">
        <f>ROUNDDOWN(E4*I4,0)</f>
        <v>6110</v>
      </c>
      <c r="M4" s="150"/>
      <c r="N4" s="150"/>
      <c r="O4" s="150"/>
      <c r="P4" s="150"/>
      <c r="Q4" s="150"/>
      <c r="R4" s="150"/>
      <c r="S4" s="151"/>
      <c r="T4" s="42"/>
      <c r="U4" s="38">
        <v>4970</v>
      </c>
      <c r="V4" s="39">
        <f>ROUNDDOWN((0.8*U4-0.3*((U4-C4)/(E4-C4))*U4),0)</f>
        <v>3976</v>
      </c>
      <c r="W4" s="40">
        <f>ROUNDUP(V4/U4,5)</f>
        <v>0.8</v>
      </c>
    </row>
    <row r="5" spans="1:23" ht="32.4" x14ac:dyDescent="0.45">
      <c r="A5" s="125"/>
      <c r="B5" s="89"/>
      <c r="C5" s="20">
        <f>E4</f>
        <v>12220</v>
      </c>
      <c r="D5" s="4" t="s">
        <v>2</v>
      </c>
      <c r="E5" s="1">
        <v>13510</v>
      </c>
      <c r="F5" s="21" t="s">
        <v>4</v>
      </c>
      <c r="G5" s="90">
        <v>0.5</v>
      </c>
      <c r="H5" s="79"/>
      <c r="I5" s="91"/>
      <c r="J5" s="20">
        <f>ROUNDDOWN((C5+1)*G5,0)</f>
        <v>6110</v>
      </c>
      <c r="K5" s="2" t="s">
        <v>0</v>
      </c>
      <c r="L5" s="7">
        <f>ROUNDDOWN((E5+1)*G5,0)</f>
        <v>6755</v>
      </c>
      <c r="M5" s="150"/>
      <c r="N5" s="150"/>
      <c r="O5" s="150"/>
      <c r="P5" s="150"/>
      <c r="Q5" s="150"/>
      <c r="R5" s="150"/>
      <c r="S5" s="151"/>
      <c r="T5" s="42"/>
      <c r="U5" s="41"/>
      <c r="V5" s="41"/>
      <c r="W5" s="41"/>
    </row>
    <row r="6" spans="1:23" ht="33" thickBot="1" x14ac:dyDescent="0.5">
      <c r="A6" s="137"/>
      <c r="B6" s="138"/>
      <c r="C6" s="22">
        <f>E5</f>
        <v>13510</v>
      </c>
      <c r="D6" s="10" t="s">
        <v>2</v>
      </c>
      <c r="E6" s="73" t="s">
        <v>33</v>
      </c>
      <c r="F6" s="74"/>
      <c r="G6" s="92"/>
      <c r="H6" s="93"/>
      <c r="I6" s="94"/>
      <c r="J6" s="22">
        <f>L5</f>
        <v>6755</v>
      </c>
      <c r="K6" s="146" t="s">
        <v>33</v>
      </c>
      <c r="L6" s="147"/>
      <c r="M6" s="152"/>
      <c r="N6" s="152"/>
      <c r="O6" s="152"/>
      <c r="P6" s="152"/>
      <c r="Q6" s="152"/>
      <c r="R6" s="152"/>
      <c r="S6" s="153"/>
      <c r="T6" s="42"/>
      <c r="U6" s="41"/>
      <c r="V6" s="41"/>
      <c r="W6" s="41"/>
    </row>
    <row r="7" spans="1:23" ht="18" customHeight="1" x14ac:dyDescent="0.45">
      <c r="A7" s="123" t="s">
        <v>9</v>
      </c>
      <c r="B7" s="124"/>
      <c r="C7" s="23">
        <f>C3</f>
        <v>2480</v>
      </c>
      <c r="D7" s="12" t="s">
        <v>1</v>
      </c>
      <c r="E7" s="14">
        <f>E3</f>
        <v>4970</v>
      </c>
      <c r="F7" s="15" t="s">
        <v>3</v>
      </c>
      <c r="G7" s="117">
        <f>G3</f>
        <v>0.8</v>
      </c>
      <c r="H7" s="84"/>
      <c r="I7" s="118"/>
      <c r="J7" s="23">
        <f>ROUNDDOWN(C7*G7,0)</f>
        <v>1984</v>
      </c>
      <c r="K7" s="12" t="s">
        <v>0</v>
      </c>
      <c r="L7" s="11">
        <f>ROUNDDOWN((E7-1)*G7,0)</f>
        <v>3975</v>
      </c>
      <c r="M7" s="106" t="s">
        <v>24</v>
      </c>
      <c r="N7" s="139"/>
      <c r="O7" s="139"/>
      <c r="P7" s="139"/>
      <c r="Q7" s="139"/>
      <c r="R7" s="139"/>
      <c r="S7" s="140"/>
      <c r="T7" s="43"/>
      <c r="U7" s="34" t="s">
        <v>34</v>
      </c>
      <c r="V7" s="37" t="s">
        <v>35</v>
      </c>
      <c r="W7" s="34" t="s">
        <v>36</v>
      </c>
    </row>
    <row r="8" spans="1:23" x14ac:dyDescent="0.45">
      <c r="A8" s="125"/>
      <c r="B8" s="89"/>
      <c r="C8" s="20">
        <f>E7</f>
        <v>4970</v>
      </c>
      <c r="D8" s="4" t="s">
        <v>1</v>
      </c>
      <c r="E8" s="3">
        <f>E4</f>
        <v>12220</v>
      </c>
      <c r="F8" s="21" t="s">
        <v>4</v>
      </c>
      <c r="G8" s="26">
        <f>G4</f>
        <v>0.8</v>
      </c>
      <c r="H8" s="4" t="s">
        <v>0</v>
      </c>
      <c r="I8" s="27">
        <f>I4</f>
        <v>0.5</v>
      </c>
      <c r="J8" s="20">
        <f>ROUNDDOWN(C8*G7,0)</f>
        <v>3976</v>
      </c>
      <c r="K8" s="2" t="s">
        <v>0</v>
      </c>
      <c r="L8" s="7">
        <f>ROUNDDOWN(E8*I8,0)</f>
        <v>6110</v>
      </c>
      <c r="M8" s="141"/>
      <c r="N8" s="142"/>
      <c r="O8" s="142"/>
      <c r="P8" s="142"/>
      <c r="Q8" s="142"/>
      <c r="R8" s="142"/>
      <c r="S8" s="143"/>
      <c r="T8" s="43"/>
      <c r="U8" s="38">
        <v>9000</v>
      </c>
      <c r="V8" s="39">
        <f>ROUNDDOWN((0.8*U8-0.3*((U8-C8)/(E8-C8))*U8),0)</f>
        <v>5699</v>
      </c>
      <c r="W8" s="40">
        <f>ROUNDUP(V8/U8,5)</f>
        <v>0.63322999999999996</v>
      </c>
    </row>
    <row r="9" spans="1:23" x14ac:dyDescent="0.45">
      <c r="A9" s="125"/>
      <c r="B9" s="89"/>
      <c r="C9" s="20">
        <f>E8</f>
        <v>12220</v>
      </c>
      <c r="D9" s="4" t="s">
        <v>2</v>
      </c>
      <c r="E9" s="1">
        <v>15010</v>
      </c>
      <c r="F9" s="21" t="s">
        <v>4</v>
      </c>
      <c r="G9" s="90">
        <f>G5</f>
        <v>0.5</v>
      </c>
      <c r="H9" s="79"/>
      <c r="I9" s="91"/>
      <c r="J9" s="20">
        <f>ROUNDDOWN((C9+1)*G9,0)</f>
        <v>6110</v>
      </c>
      <c r="K9" s="2" t="s">
        <v>0</v>
      </c>
      <c r="L9" s="7">
        <f>ROUNDDOWN((E9+1)*G9,0)</f>
        <v>7505</v>
      </c>
      <c r="M9" s="144">
        <f>C10</f>
        <v>15010</v>
      </c>
      <c r="N9" s="63" t="s">
        <v>12</v>
      </c>
      <c r="O9" s="63">
        <v>30</v>
      </c>
      <c r="P9" s="63" t="s">
        <v>12</v>
      </c>
      <c r="Q9" s="5">
        <v>0.67</v>
      </c>
      <c r="R9" s="63" t="s">
        <v>13</v>
      </c>
      <c r="S9" s="7">
        <f>$M$9*$O$9*Q9</f>
        <v>301701</v>
      </c>
      <c r="T9" s="44"/>
      <c r="U9" s="41"/>
      <c r="V9" s="41"/>
      <c r="W9" s="41"/>
    </row>
    <row r="10" spans="1:23" ht="18.600000000000001" thickBot="1" x14ac:dyDescent="0.5">
      <c r="A10" s="137"/>
      <c r="B10" s="138"/>
      <c r="C10" s="24">
        <f>E9</f>
        <v>15010</v>
      </c>
      <c r="D10" s="10" t="s">
        <v>2</v>
      </c>
      <c r="E10" s="73" t="s">
        <v>33</v>
      </c>
      <c r="F10" s="74"/>
      <c r="G10" s="92"/>
      <c r="H10" s="93"/>
      <c r="I10" s="94"/>
      <c r="J10" s="22">
        <f>L9</f>
        <v>7505</v>
      </c>
      <c r="K10" s="146" t="s">
        <v>33</v>
      </c>
      <c r="L10" s="147"/>
      <c r="M10" s="145"/>
      <c r="N10" s="64"/>
      <c r="O10" s="64"/>
      <c r="P10" s="64"/>
      <c r="Q10" s="8">
        <v>0.5</v>
      </c>
      <c r="R10" s="64"/>
      <c r="S10" s="9">
        <f>$M$9*$O$9*Q10</f>
        <v>225150</v>
      </c>
      <c r="T10" s="44"/>
      <c r="U10" s="41"/>
      <c r="V10" s="41"/>
      <c r="W10" s="41"/>
    </row>
    <row r="11" spans="1:23" ht="18" customHeight="1" x14ac:dyDescent="0.45">
      <c r="A11" s="123" t="s">
        <v>10</v>
      </c>
      <c r="B11" s="124"/>
      <c r="C11" s="23">
        <f>C7</f>
        <v>2480</v>
      </c>
      <c r="D11" s="12" t="s">
        <v>1</v>
      </c>
      <c r="E11" s="14">
        <f>E7</f>
        <v>4970</v>
      </c>
      <c r="F11" s="15" t="s">
        <v>3</v>
      </c>
      <c r="G11" s="117">
        <f>G7</f>
        <v>0.8</v>
      </c>
      <c r="H11" s="84"/>
      <c r="I11" s="118"/>
      <c r="J11" s="23">
        <f>ROUNDDOWN(C11*G11,0)</f>
        <v>1984</v>
      </c>
      <c r="K11" s="12" t="s">
        <v>0</v>
      </c>
      <c r="L11" s="11">
        <f>ROUNDDOWN((E11-1)*G11,0)</f>
        <v>3975</v>
      </c>
      <c r="M11" s="128" t="s">
        <v>23</v>
      </c>
      <c r="N11" s="83"/>
      <c r="O11" s="83"/>
      <c r="P11" s="83"/>
      <c r="Q11" s="83"/>
      <c r="R11" s="83"/>
      <c r="S11" s="124"/>
      <c r="T11" s="43"/>
      <c r="U11" s="34" t="s">
        <v>34</v>
      </c>
      <c r="V11" s="37" t="s">
        <v>35</v>
      </c>
      <c r="W11" s="34" t="s">
        <v>36</v>
      </c>
    </row>
    <row r="12" spans="1:23" x14ac:dyDescent="0.45">
      <c r="A12" s="125"/>
      <c r="B12" s="89"/>
      <c r="C12" s="20">
        <f>E11</f>
        <v>4970</v>
      </c>
      <c r="D12" s="4" t="s">
        <v>1</v>
      </c>
      <c r="E12" s="3">
        <f>E8</f>
        <v>12220</v>
      </c>
      <c r="F12" s="21" t="s">
        <v>4</v>
      </c>
      <c r="G12" s="26">
        <f>G8</f>
        <v>0.8</v>
      </c>
      <c r="H12" s="4" t="s">
        <v>0</v>
      </c>
      <c r="I12" s="27">
        <f>I8</f>
        <v>0.5</v>
      </c>
      <c r="J12" s="20">
        <f>ROUNDDOWN(C12*G11,0)</f>
        <v>3976</v>
      </c>
      <c r="K12" s="2" t="s">
        <v>0</v>
      </c>
      <c r="L12" s="7">
        <f>ROUNDDOWN(E12*I12,0)</f>
        <v>6110</v>
      </c>
      <c r="M12" s="129"/>
      <c r="N12" s="63"/>
      <c r="O12" s="63"/>
      <c r="P12" s="63"/>
      <c r="Q12" s="63"/>
      <c r="R12" s="63"/>
      <c r="S12" s="89"/>
      <c r="T12" s="43"/>
      <c r="U12" s="38">
        <v>12220</v>
      </c>
      <c r="V12" s="39">
        <f>ROUNDDOWN((0.8*U12-0.3*((U12-C12)/(E12-C12))*U12),0)</f>
        <v>6110</v>
      </c>
      <c r="W12" s="40">
        <f>ROUNDUP(V12/U12,5)</f>
        <v>0.5</v>
      </c>
    </row>
    <row r="13" spans="1:23" x14ac:dyDescent="0.45">
      <c r="A13" s="125"/>
      <c r="B13" s="89"/>
      <c r="C13" s="20">
        <f>E12</f>
        <v>12220</v>
      </c>
      <c r="D13" s="4" t="s">
        <v>2</v>
      </c>
      <c r="E13" s="1">
        <v>16520</v>
      </c>
      <c r="F13" s="21" t="s">
        <v>4</v>
      </c>
      <c r="G13" s="90">
        <f>G9</f>
        <v>0.5</v>
      </c>
      <c r="H13" s="79"/>
      <c r="I13" s="91"/>
      <c r="J13" s="20">
        <f>ROUNDDOWN((C13+1)*G13,0)</f>
        <v>6110</v>
      </c>
      <c r="K13" s="2" t="s">
        <v>0</v>
      </c>
      <c r="L13" s="7">
        <f>ROUNDDOWN((E13+1)*G13,0)</f>
        <v>8260</v>
      </c>
      <c r="M13" s="129"/>
      <c r="N13" s="63"/>
      <c r="O13" s="63"/>
      <c r="P13" s="63"/>
      <c r="Q13" s="63"/>
      <c r="R13" s="63"/>
      <c r="S13" s="89"/>
      <c r="T13" s="43"/>
    </row>
    <row r="14" spans="1:23" ht="18.600000000000001" thickBot="1" x14ac:dyDescent="0.5">
      <c r="A14" s="126"/>
      <c r="B14" s="127"/>
      <c r="C14" s="25">
        <f>E13</f>
        <v>16520</v>
      </c>
      <c r="D14" s="16" t="s">
        <v>2</v>
      </c>
      <c r="E14" s="133" t="s">
        <v>33</v>
      </c>
      <c r="F14" s="134"/>
      <c r="G14" s="130"/>
      <c r="H14" s="131"/>
      <c r="I14" s="132"/>
      <c r="J14" s="29">
        <f>L13</f>
        <v>8260</v>
      </c>
      <c r="K14" s="135" t="s">
        <v>33</v>
      </c>
      <c r="L14" s="136"/>
      <c r="M14" s="28">
        <f>C14</f>
        <v>16520</v>
      </c>
      <c r="N14" s="16" t="s">
        <v>12</v>
      </c>
      <c r="O14" s="16">
        <v>30</v>
      </c>
      <c r="P14" s="16" t="s">
        <v>12</v>
      </c>
      <c r="Q14" s="17">
        <v>0.67</v>
      </c>
      <c r="R14" s="16" t="s">
        <v>13</v>
      </c>
      <c r="S14" s="18">
        <f>M14*O14*Q14</f>
        <v>332052</v>
      </c>
      <c r="T14" s="44"/>
    </row>
    <row r="15" spans="1:23" ht="18" customHeight="1" x14ac:dyDescent="0.45">
      <c r="A15" s="106" t="s">
        <v>11</v>
      </c>
      <c r="B15" s="107"/>
      <c r="C15" s="112">
        <f>C11</f>
        <v>2480</v>
      </c>
      <c r="D15" s="103" t="s">
        <v>1</v>
      </c>
      <c r="E15" s="114">
        <f>E11</f>
        <v>4970</v>
      </c>
      <c r="F15" s="116" t="s">
        <v>3</v>
      </c>
      <c r="G15" s="117">
        <f>G11</f>
        <v>0.8</v>
      </c>
      <c r="H15" s="84"/>
      <c r="I15" s="118"/>
      <c r="J15" s="169">
        <f>ROUNDDOWN(C15*G15,0)</f>
        <v>1984</v>
      </c>
      <c r="K15" s="103" t="s">
        <v>0</v>
      </c>
      <c r="L15" s="85">
        <f>ROUNDDOWN((E15-1)*G15,0)</f>
        <v>3975</v>
      </c>
      <c r="M15" s="104">
        <f>C15</f>
        <v>2480</v>
      </c>
      <c r="N15" s="83" t="s">
        <v>12</v>
      </c>
      <c r="O15" s="83">
        <v>30</v>
      </c>
      <c r="P15" s="83" t="s">
        <v>12</v>
      </c>
      <c r="Q15" s="84">
        <v>1</v>
      </c>
      <c r="R15" s="83" t="s">
        <v>13</v>
      </c>
      <c r="S15" s="85">
        <f>M15*O15*Q15</f>
        <v>74400</v>
      </c>
      <c r="T15" s="86" t="s">
        <v>37</v>
      </c>
      <c r="U15" s="41"/>
      <c r="V15" s="41"/>
      <c r="W15" s="41"/>
    </row>
    <row r="16" spans="1:23" ht="18" customHeight="1" x14ac:dyDescent="0.45">
      <c r="A16" s="108"/>
      <c r="B16" s="109"/>
      <c r="C16" s="113"/>
      <c r="D16" s="71"/>
      <c r="E16" s="115"/>
      <c r="F16" s="72"/>
      <c r="G16" s="90"/>
      <c r="H16" s="79"/>
      <c r="I16" s="91"/>
      <c r="J16" s="69"/>
      <c r="K16" s="71"/>
      <c r="L16" s="82"/>
      <c r="M16" s="105"/>
      <c r="N16" s="63"/>
      <c r="O16" s="63"/>
      <c r="P16" s="63"/>
      <c r="Q16" s="79"/>
      <c r="R16" s="63"/>
      <c r="S16" s="82"/>
      <c r="T16" s="86"/>
      <c r="U16" s="34" t="s">
        <v>34</v>
      </c>
      <c r="V16" s="37" t="s">
        <v>35</v>
      </c>
      <c r="W16" s="34" t="s">
        <v>36</v>
      </c>
    </row>
    <row r="17" spans="1:26" ht="18" customHeight="1" x14ac:dyDescent="0.45">
      <c r="A17" s="108"/>
      <c r="B17" s="109"/>
      <c r="C17" s="69">
        <f>E15</f>
        <v>4970</v>
      </c>
      <c r="D17" s="63" t="s">
        <v>1</v>
      </c>
      <c r="E17" s="88">
        <v>10990</v>
      </c>
      <c r="F17" s="89" t="s">
        <v>4</v>
      </c>
      <c r="G17" s="90">
        <v>0.8</v>
      </c>
      <c r="H17" s="63" t="s">
        <v>0</v>
      </c>
      <c r="I17" s="119">
        <v>0.45</v>
      </c>
      <c r="J17" s="69">
        <f>ROUNDDOWN(C17*G17,0)</f>
        <v>3976</v>
      </c>
      <c r="K17" s="71" t="s">
        <v>0</v>
      </c>
      <c r="L17" s="82">
        <f>ROUNDDOWN(E17*I17,0)</f>
        <v>4945</v>
      </c>
      <c r="M17" s="99">
        <f>C21</f>
        <v>15750</v>
      </c>
      <c r="N17" s="63" t="s">
        <v>12</v>
      </c>
      <c r="O17" s="63">
        <v>30</v>
      </c>
      <c r="P17" s="63" t="s">
        <v>12</v>
      </c>
      <c r="Q17" s="79">
        <v>1</v>
      </c>
      <c r="R17" s="63" t="s">
        <v>13</v>
      </c>
      <c r="S17" s="82">
        <f>M17*O17*Q17</f>
        <v>472500</v>
      </c>
      <c r="T17" s="86" t="s">
        <v>38</v>
      </c>
      <c r="U17" s="171">
        <v>7000</v>
      </c>
      <c r="V17" s="96">
        <f>ROUNDDOWN((0.8*U17-0.35*((U17-C17)/(E17-C17))*U17),0)</f>
        <v>4773</v>
      </c>
      <c r="W17" s="97">
        <f>ROUNDUP(V17/U17,5)</f>
        <v>0.68185999999999991</v>
      </c>
      <c r="X17" s="98" t="s">
        <v>40</v>
      </c>
    </row>
    <row r="18" spans="1:26" x14ac:dyDescent="0.45">
      <c r="A18" s="108"/>
      <c r="B18" s="109"/>
      <c r="C18" s="69"/>
      <c r="D18" s="63"/>
      <c r="E18" s="88"/>
      <c r="F18" s="89"/>
      <c r="G18" s="90"/>
      <c r="H18" s="63"/>
      <c r="I18" s="119"/>
      <c r="J18" s="69"/>
      <c r="K18" s="71"/>
      <c r="L18" s="82"/>
      <c r="M18" s="99"/>
      <c r="N18" s="63"/>
      <c r="O18" s="63"/>
      <c r="P18" s="63"/>
      <c r="Q18" s="79"/>
      <c r="R18" s="63"/>
      <c r="S18" s="82"/>
      <c r="T18" s="86"/>
      <c r="U18" s="171"/>
      <c r="V18" s="96"/>
      <c r="W18" s="97" t="e">
        <f t="shared" ref="W18:W20" si="0">ROUNDUP(V18/U18,5)</f>
        <v>#DIV/0!</v>
      </c>
      <c r="X18" s="98"/>
      <c r="Y18" s="87" t="s">
        <v>41</v>
      </c>
      <c r="Z18" s="87"/>
    </row>
    <row r="19" spans="1:26" ht="18" customHeight="1" x14ac:dyDescent="0.45">
      <c r="A19" s="108"/>
      <c r="B19" s="109"/>
      <c r="C19" s="69">
        <f>E17</f>
        <v>10990</v>
      </c>
      <c r="D19" s="63" t="s">
        <v>2</v>
      </c>
      <c r="E19" s="88">
        <v>15750</v>
      </c>
      <c r="F19" s="89" t="s">
        <v>4</v>
      </c>
      <c r="G19" s="90">
        <v>0.45</v>
      </c>
      <c r="H19" s="79"/>
      <c r="I19" s="91"/>
      <c r="J19" s="69">
        <f>ROUNDDOWN((C19+1)*G19,0)</f>
        <v>4945</v>
      </c>
      <c r="K19" s="71" t="s">
        <v>0</v>
      </c>
      <c r="L19" s="82">
        <f>ROUNDDOWN((E19+1)*G19,0)</f>
        <v>7087</v>
      </c>
      <c r="M19" s="75" t="s">
        <v>25</v>
      </c>
      <c r="N19" s="76"/>
      <c r="O19" s="76"/>
      <c r="P19" s="76"/>
      <c r="Q19" s="76"/>
      <c r="R19" s="76"/>
      <c r="S19" s="120">
        <v>360169</v>
      </c>
      <c r="T19" s="121" t="s">
        <v>39</v>
      </c>
      <c r="U19" s="171"/>
      <c r="V19" s="122">
        <f>ROUNDDOWN((0.05*U17)+4396,0)</f>
        <v>4746</v>
      </c>
      <c r="W19" s="97">
        <f>ROUNDUP(V19/U17,5)</f>
        <v>0.67800000000000005</v>
      </c>
      <c r="X19" s="98"/>
      <c r="Y19" s="87"/>
      <c r="Z19" s="87"/>
    </row>
    <row r="20" spans="1:26" ht="18" customHeight="1" x14ac:dyDescent="0.45">
      <c r="A20" s="108"/>
      <c r="B20" s="109"/>
      <c r="C20" s="69"/>
      <c r="D20" s="63"/>
      <c r="E20" s="88"/>
      <c r="F20" s="89"/>
      <c r="G20" s="90"/>
      <c r="H20" s="79"/>
      <c r="I20" s="91"/>
      <c r="J20" s="69"/>
      <c r="K20" s="71"/>
      <c r="L20" s="82"/>
      <c r="M20" s="75"/>
      <c r="N20" s="76"/>
      <c r="O20" s="76"/>
      <c r="P20" s="76"/>
      <c r="Q20" s="76"/>
      <c r="R20" s="76"/>
      <c r="S20" s="120"/>
      <c r="T20" s="121"/>
      <c r="U20" s="171"/>
      <c r="V20" s="122"/>
      <c r="W20" s="97" t="e">
        <f t="shared" si="0"/>
        <v>#DIV/0!</v>
      </c>
      <c r="X20" s="98"/>
    </row>
    <row r="21" spans="1:26" ht="18" customHeight="1" x14ac:dyDescent="0.45">
      <c r="A21" s="108"/>
      <c r="B21" s="109"/>
      <c r="C21" s="61">
        <f>E19</f>
        <v>15750</v>
      </c>
      <c r="D21" s="63" t="s">
        <v>2</v>
      </c>
      <c r="E21" s="65" t="s">
        <v>33</v>
      </c>
      <c r="F21" s="66"/>
      <c r="G21" s="90"/>
      <c r="H21" s="79"/>
      <c r="I21" s="91"/>
      <c r="J21" s="69">
        <f>L19</f>
        <v>7087</v>
      </c>
      <c r="K21" s="71" t="s">
        <v>33</v>
      </c>
      <c r="L21" s="72"/>
      <c r="M21" s="75" t="s">
        <v>26</v>
      </c>
      <c r="N21" s="76"/>
      <c r="O21" s="76"/>
      <c r="P21" s="76"/>
      <c r="Q21" s="76"/>
      <c r="R21" s="76"/>
      <c r="S21" s="54">
        <f>ROUND(S19/S17,5)</f>
        <v>0.76226000000000005</v>
      </c>
      <c r="T21" s="48"/>
      <c r="U21" s="46"/>
      <c r="V21" s="46"/>
    </row>
    <row r="22" spans="1:26" ht="18.600000000000001" customHeight="1" thickBot="1" x14ac:dyDescent="0.5">
      <c r="A22" s="110"/>
      <c r="B22" s="111"/>
      <c r="C22" s="62"/>
      <c r="D22" s="64"/>
      <c r="E22" s="67"/>
      <c r="F22" s="68"/>
      <c r="G22" s="92"/>
      <c r="H22" s="93"/>
      <c r="I22" s="94"/>
      <c r="J22" s="70"/>
      <c r="K22" s="73"/>
      <c r="L22" s="74"/>
      <c r="M22" s="77"/>
      <c r="N22" s="78"/>
      <c r="O22" s="78"/>
      <c r="P22" s="78"/>
      <c r="Q22" s="78"/>
      <c r="R22" s="78"/>
      <c r="S22" s="55"/>
      <c r="T22" s="48"/>
      <c r="U22" s="46"/>
      <c r="V22" s="46"/>
    </row>
    <row r="23" spans="1:26" ht="18.600000000000001" customHeight="1" x14ac:dyDescent="0.45">
      <c r="A23" s="33" t="s">
        <v>31</v>
      </c>
      <c r="B23" s="35"/>
      <c r="C23" s="56" t="s">
        <v>32</v>
      </c>
      <c r="D23" s="56"/>
      <c r="E23" s="56"/>
      <c r="F23" s="56"/>
      <c r="G23" s="56"/>
      <c r="H23" s="56"/>
      <c r="I23" s="56"/>
      <c r="J23" s="56"/>
      <c r="K23" s="56"/>
      <c r="L23" s="56"/>
      <c r="M23" s="56"/>
      <c r="N23" s="56"/>
      <c r="O23" s="56"/>
      <c r="P23" s="56"/>
      <c r="Q23" s="56"/>
      <c r="R23" s="56"/>
      <c r="S23" s="56"/>
      <c r="T23" s="30"/>
      <c r="U23" s="30"/>
      <c r="V23" s="30"/>
    </row>
    <row r="24" spans="1:26" ht="18.600000000000001" customHeight="1" x14ac:dyDescent="0.45">
      <c r="A24" s="33" t="s">
        <v>29</v>
      </c>
      <c r="B24" s="57" t="s">
        <v>28</v>
      </c>
      <c r="C24" s="57"/>
      <c r="D24" s="57"/>
      <c r="E24" s="57"/>
      <c r="F24" s="57"/>
      <c r="G24" s="57"/>
      <c r="H24" s="57"/>
      <c r="I24" s="57"/>
      <c r="J24" s="57"/>
      <c r="K24" s="57"/>
      <c r="L24" s="57"/>
      <c r="M24" s="57"/>
      <c r="N24" s="57"/>
      <c r="O24" s="57"/>
      <c r="P24" s="57"/>
      <c r="Q24" s="57"/>
      <c r="R24" s="57"/>
      <c r="S24" s="57"/>
      <c r="T24" s="30"/>
      <c r="U24" s="30"/>
      <c r="V24" s="30"/>
    </row>
    <row r="25" spans="1:26" ht="18.600000000000001" customHeight="1" x14ac:dyDescent="0.45">
      <c r="A25" s="33" t="s">
        <v>29</v>
      </c>
      <c r="B25" s="58" t="s">
        <v>30</v>
      </c>
      <c r="C25" s="58"/>
      <c r="D25" s="58"/>
      <c r="E25" s="58"/>
      <c r="F25" s="58"/>
      <c r="G25" s="58"/>
      <c r="H25" s="58"/>
      <c r="I25" s="58"/>
      <c r="J25" s="58"/>
      <c r="K25" s="58"/>
      <c r="L25" s="58"/>
      <c r="M25" s="58"/>
      <c r="N25" s="58"/>
      <c r="O25" s="58"/>
      <c r="P25" s="58"/>
      <c r="Q25" s="58"/>
      <c r="R25" s="58"/>
      <c r="S25" s="58"/>
      <c r="T25" s="30"/>
      <c r="U25" s="30"/>
      <c r="V25" s="30"/>
    </row>
    <row r="26" spans="1:26" ht="18" customHeight="1" x14ac:dyDescent="0.45">
      <c r="A26" s="6" t="s">
        <v>16</v>
      </c>
      <c r="B26" s="81" t="s">
        <v>19</v>
      </c>
      <c r="C26" s="81"/>
      <c r="D26" s="81"/>
      <c r="E26" s="81"/>
      <c r="F26" s="81"/>
      <c r="G26" s="81"/>
      <c r="H26" s="81"/>
      <c r="I26" s="81"/>
      <c r="J26" s="81"/>
      <c r="K26" s="81"/>
      <c r="L26" s="81"/>
      <c r="M26" s="81"/>
      <c r="N26" s="81"/>
      <c r="O26" s="81"/>
      <c r="P26" s="81"/>
      <c r="Q26" s="81"/>
      <c r="R26" s="81"/>
      <c r="S26" s="81"/>
    </row>
    <row r="27" spans="1:26" x14ac:dyDescent="0.45">
      <c r="A27" s="6" t="s">
        <v>17</v>
      </c>
      <c r="B27" s="51" t="s">
        <v>20</v>
      </c>
      <c r="C27" s="51"/>
      <c r="D27" s="51"/>
      <c r="E27" s="51"/>
      <c r="F27" s="51"/>
      <c r="G27" s="51"/>
      <c r="H27" s="51"/>
      <c r="I27" s="51"/>
      <c r="J27" s="51"/>
      <c r="K27" s="51"/>
      <c r="L27" s="51"/>
      <c r="M27" s="51"/>
      <c r="N27" s="51"/>
      <c r="O27" s="51"/>
      <c r="P27" s="51"/>
      <c r="Q27" s="51"/>
      <c r="R27" s="51"/>
      <c r="S27" s="51"/>
    </row>
    <row r="28" spans="1:26" x14ac:dyDescent="0.45">
      <c r="A28" s="52" t="s">
        <v>18</v>
      </c>
      <c r="B28" s="53" t="s">
        <v>21</v>
      </c>
      <c r="C28" s="53"/>
      <c r="D28" s="53"/>
      <c r="E28" s="53"/>
      <c r="F28" s="53"/>
      <c r="G28" s="53"/>
      <c r="H28" s="53"/>
      <c r="I28" s="53"/>
      <c r="J28" s="53"/>
      <c r="K28" s="53"/>
      <c r="L28" s="53"/>
      <c r="M28" s="53"/>
      <c r="N28" s="53"/>
      <c r="O28" s="53"/>
      <c r="P28" s="53"/>
      <c r="Q28" s="53"/>
      <c r="R28" s="53"/>
      <c r="S28" s="53"/>
    </row>
    <row r="29" spans="1:26" x14ac:dyDescent="0.45">
      <c r="A29" s="52"/>
      <c r="B29" s="53"/>
      <c r="C29" s="53"/>
      <c r="D29" s="53"/>
      <c r="E29" s="53"/>
      <c r="F29" s="53"/>
      <c r="G29" s="53"/>
      <c r="H29" s="53"/>
      <c r="I29" s="53"/>
      <c r="J29" s="53"/>
      <c r="K29" s="53"/>
      <c r="L29" s="53"/>
      <c r="M29" s="53"/>
      <c r="N29" s="53"/>
      <c r="O29" s="53"/>
      <c r="P29" s="53"/>
      <c r="Q29" s="53"/>
      <c r="R29" s="53"/>
      <c r="S29" s="53"/>
    </row>
    <row r="30" spans="1:26" x14ac:dyDescent="0.45">
      <c r="A30" s="52"/>
      <c r="B30" s="53"/>
      <c r="C30" s="53"/>
      <c r="D30" s="53"/>
      <c r="E30" s="53"/>
      <c r="F30" s="53"/>
      <c r="G30" s="53"/>
      <c r="H30" s="53"/>
      <c r="I30" s="53"/>
      <c r="J30" s="53"/>
      <c r="K30" s="53"/>
      <c r="L30" s="53"/>
      <c r="M30" s="53"/>
      <c r="N30" s="53"/>
      <c r="O30" s="53"/>
      <c r="P30" s="53"/>
      <c r="Q30" s="53"/>
      <c r="R30" s="53"/>
      <c r="S30" s="53"/>
    </row>
    <row r="31" spans="1:26" x14ac:dyDescent="0.45">
      <c r="A31" s="52"/>
      <c r="B31" s="53"/>
      <c r="C31" s="53"/>
      <c r="D31" s="53"/>
      <c r="E31" s="53"/>
      <c r="F31" s="53"/>
      <c r="G31" s="53"/>
      <c r="H31" s="53"/>
      <c r="I31" s="53"/>
      <c r="J31" s="53"/>
      <c r="K31" s="53"/>
      <c r="L31" s="53"/>
      <c r="M31" s="53"/>
      <c r="N31" s="53"/>
      <c r="O31" s="53"/>
      <c r="P31" s="53"/>
      <c r="Q31" s="53"/>
      <c r="R31" s="53"/>
      <c r="S31" s="53"/>
    </row>
  </sheetData>
  <mergeCells count="97">
    <mergeCell ref="U1:W2"/>
    <mergeCell ref="T15:T16"/>
    <mergeCell ref="T17:T18"/>
    <mergeCell ref="V17:V18"/>
    <mergeCell ref="W17:W18"/>
    <mergeCell ref="U17:U20"/>
    <mergeCell ref="T19:T20"/>
    <mergeCell ref="B24:S24"/>
    <mergeCell ref="B25:S25"/>
    <mergeCell ref="B26:S26"/>
    <mergeCell ref="B27:S27"/>
    <mergeCell ref="A28:A31"/>
    <mergeCell ref="B28:S31"/>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P17:P18"/>
    <mergeCell ref="Q17:Q18"/>
    <mergeCell ref="R17:R18"/>
    <mergeCell ref="S17:S18"/>
    <mergeCell ref="S15:S16"/>
    <mergeCell ref="O15:O16"/>
    <mergeCell ref="J17:J18"/>
    <mergeCell ref="K17:K18"/>
    <mergeCell ref="L17:L18"/>
    <mergeCell ref="M17:M18"/>
    <mergeCell ref="N17:N18"/>
    <mergeCell ref="A15:B22"/>
    <mergeCell ref="C15:C16"/>
    <mergeCell ref="D15:D16"/>
    <mergeCell ref="E15:E16"/>
    <mergeCell ref="F15:F16"/>
    <mergeCell ref="C17:C18"/>
    <mergeCell ref="D17:D18"/>
    <mergeCell ref="E17:E18"/>
    <mergeCell ref="F17:F18"/>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R6.8.1～</vt:lpstr>
      <vt:lpstr>R5.8.1～</vt:lpstr>
      <vt:lpstr>R4.8.1～</vt:lpstr>
      <vt:lpstr>R3.8.1～</vt:lpstr>
      <vt:lpstr>R3.2.1～</vt:lpstr>
      <vt:lpstr>R2.8.1～</vt:lpstr>
      <vt:lpstr>R2.3.1～</vt:lpstr>
      <vt:lpstr>R1.8.1～</vt:lpstr>
      <vt:lpstr>H31.3.18～</vt:lpstr>
      <vt:lpstr>H30.8.1～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利人 石川</cp:lastModifiedBy>
  <cp:lastPrinted>2022-09-26T06:57:00Z</cp:lastPrinted>
  <dcterms:created xsi:type="dcterms:W3CDTF">2022-09-25T11:28:57Z</dcterms:created>
  <dcterms:modified xsi:type="dcterms:W3CDTF">2024-11-22T13:33:12Z</dcterms:modified>
</cp:coreProperties>
</file>