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ishi5\Desktop\さくらインターネット_wp関係\新ホームページ作成\sroffice_ishikawa\人事労務トピックス_高年齢者に係る施策について\"/>
    </mc:Choice>
  </mc:AlternateContent>
  <xr:revisionPtr revIDLastSave="0" documentId="8_{210C4ED7-AB58-469D-85C9-8ED0A4323C1C}" xr6:coauthVersionLast="47" xr6:coauthVersionMax="47" xr10:uidLastSave="{00000000-0000-0000-0000-000000000000}"/>
  <bookViews>
    <workbookView xWindow="-108" yWindow="-108" windowWidth="23256" windowHeight="12456" firstSheet="1" activeTab="1" xr2:uid="{00000000-000D-0000-FFFF-FFFF00000000}"/>
  </bookViews>
  <sheets>
    <sheet name="高年齢雇用継続給付基本給付金等算出シュミレーション表" sheetId="2" r:id="rId1"/>
    <sheet name="高年齢雇用継続給付基本給付金等算出シュミレーション表 (2)" sheetId="5" r:id="rId2"/>
  </sheets>
  <definedNames>
    <definedName name="_xlnm.Print_Area" localSheetId="0">高年齢雇用継続給付基本給付金等算出シュミレーション表!$A$1:$Q$20</definedName>
    <definedName name="_xlnm.Print_Area" localSheetId="1">'高年齢雇用継続給付基本給付金等算出シュミレーション表 (2)'!$A$1:$Q$20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 i="5" l="1"/>
  <c r="T8" i="5"/>
  <c r="R9" i="5"/>
  <c r="T9" i="5"/>
  <c r="T7" i="5"/>
  <c r="R7" i="5"/>
  <c r="E7" i="5"/>
  <c r="H7" i="5" s="1"/>
  <c r="C4" i="5"/>
  <c r="E7" i="2"/>
  <c r="T8" i="2" s="1"/>
  <c r="T9" i="2"/>
  <c r="T7" i="2"/>
  <c r="R9" i="2"/>
  <c r="R7" i="2"/>
  <c r="C4" i="2"/>
  <c r="C7" i="2" s="1"/>
  <c r="H9" i="5" l="1"/>
  <c r="K9" i="5" s="1"/>
  <c r="L9" i="5" s="1"/>
  <c r="H8" i="5"/>
  <c r="I8" i="5" s="1"/>
  <c r="J8" i="5" s="1"/>
  <c r="M8" i="5" s="1"/>
  <c r="K7" i="5"/>
  <c r="L7" i="5" s="1"/>
  <c r="I7" i="5"/>
  <c r="J7" i="5" s="1"/>
  <c r="M7" i="5" s="1"/>
  <c r="C7" i="5"/>
  <c r="D7" i="5" s="1"/>
  <c r="H7" i="2"/>
  <c r="I7" i="2" s="1"/>
  <c r="H8" i="2"/>
  <c r="H9" i="2"/>
  <c r="I9" i="2" s="1"/>
  <c r="R8" i="2"/>
  <c r="D7" i="2"/>
  <c r="I9" i="5" l="1"/>
  <c r="J9" i="5" s="1"/>
  <c r="M9" i="5" s="1"/>
  <c r="N9" i="5" s="1"/>
  <c r="K8" i="5"/>
  <c r="L8" i="5" s="1"/>
  <c r="O8" i="5" s="1"/>
  <c r="P8" i="5" s="1"/>
  <c r="O9" i="5"/>
  <c r="O7" i="5"/>
  <c r="P7" i="5"/>
  <c r="N7" i="5"/>
  <c r="N8" i="5"/>
  <c r="I8" i="2"/>
  <c r="J9" i="2"/>
  <c r="K8" i="2"/>
  <c r="L8" i="2" s="1"/>
  <c r="O8" i="2" s="1"/>
  <c r="J8" i="2"/>
  <c r="K7" i="2"/>
  <c r="L7" i="2" s="1"/>
  <c r="O7" i="2" s="1"/>
  <c r="J7" i="2"/>
  <c r="K9" i="2"/>
  <c r="L9" i="2" s="1"/>
  <c r="O9" i="2" s="1"/>
  <c r="P9" i="5" l="1"/>
  <c r="M7" i="2"/>
  <c r="M9" i="2"/>
  <c r="M8" i="2"/>
  <c r="N9" i="2" l="1"/>
  <c r="P9" i="2"/>
  <c r="N7" i="2"/>
  <c r="P7" i="2"/>
  <c r="N8" i="2"/>
  <c r="P8" i="2"/>
</calcChain>
</file>

<file path=xl/sharedStrings.xml><?xml version="1.0" encoding="utf-8"?>
<sst xmlns="http://schemas.openxmlformats.org/spreadsheetml/2006/main" count="82" uniqueCount="45">
  <si>
    <t>年金額</t>
    <rPh sb="0" eb="2">
      <t>ネンキン</t>
    </rPh>
    <rPh sb="2" eb="3">
      <t>ガク</t>
    </rPh>
    <phoneticPr fontId="2"/>
  </si>
  <si>
    <t>支給率</t>
    <rPh sb="0" eb="2">
      <t>シキュウ</t>
    </rPh>
    <rPh sb="2" eb="3">
      <t>リツ</t>
    </rPh>
    <phoneticPr fontId="2"/>
  </si>
  <si>
    <t>年金停止率</t>
    <rPh sb="0" eb="2">
      <t>ネンキン</t>
    </rPh>
    <rPh sb="2" eb="4">
      <t>テイシ</t>
    </rPh>
    <rPh sb="4" eb="5">
      <t>リツ</t>
    </rPh>
    <phoneticPr fontId="2"/>
  </si>
  <si>
    <t>＊１</t>
    <phoneticPr fontId="2"/>
  </si>
  <si>
    <t>＊３</t>
    <phoneticPr fontId="2"/>
  </si>
  <si>
    <t>＊２</t>
    <phoneticPr fontId="2"/>
  </si>
  <si>
    <t>賃金低下率(%)の範囲</t>
    <rPh sb="0" eb="2">
      <t>チンギン</t>
    </rPh>
    <rPh sb="2" eb="4">
      <t>テイカ</t>
    </rPh>
    <rPh sb="4" eb="5">
      <t>リツ</t>
    </rPh>
    <rPh sb="9" eb="11">
      <t>ハンイ</t>
    </rPh>
    <phoneticPr fontId="2"/>
  </si>
  <si>
    <t>賃金</t>
    <rPh sb="0" eb="2">
      <t>チンギン</t>
    </rPh>
    <phoneticPr fontId="2"/>
  </si>
  <si>
    <t>基本月額
(年金額×1/12)=①</t>
    <rPh sb="0" eb="2">
      <t>キホン</t>
    </rPh>
    <rPh sb="2" eb="4">
      <t>ゲツガク</t>
    </rPh>
    <rPh sb="6" eb="8">
      <t>ネンキン</t>
    </rPh>
    <rPh sb="8" eb="9">
      <t>ガク</t>
    </rPh>
    <phoneticPr fontId="2"/>
  </si>
  <si>
    <t>在職老齢年金制度の仕組みによる
支給停止額=②</t>
    <rPh sb="16" eb="18">
      <t>シキュウ</t>
    </rPh>
    <rPh sb="18" eb="20">
      <t>テイシ</t>
    </rPh>
    <rPh sb="20" eb="21">
      <t>ガク</t>
    </rPh>
    <phoneticPr fontId="2"/>
  </si>
  <si>
    <t>差引
基本月額
①-②=③</t>
    <rPh sb="0" eb="2">
      <t>サシヒキ</t>
    </rPh>
    <rPh sb="3" eb="7">
      <t>キホンゲツガク</t>
    </rPh>
    <phoneticPr fontId="2"/>
  </si>
  <si>
    <t>年金停止額
=④</t>
    <rPh sb="0" eb="2">
      <t>ネンキン</t>
    </rPh>
    <rPh sb="2" eb="4">
      <t>テイシ</t>
    </rPh>
    <rPh sb="4" eb="5">
      <t>ガク</t>
    </rPh>
    <phoneticPr fontId="2"/>
  </si>
  <si>
    <t>年金に係る
差引支給額
③-④=⑤</t>
    <rPh sb="0" eb="2">
      <t>ネンキン</t>
    </rPh>
    <rPh sb="3" eb="4">
      <t>カカ</t>
    </rPh>
    <rPh sb="6" eb="8">
      <t>サシヒキ</t>
    </rPh>
    <rPh sb="8" eb="10">
      <t>シキュウ</t>
    </rPh>
    <rPh sb="10" eb="11">
      <t>ガク</t>
    </rPh>
    <phoneticPr fontId="2"/>
  </si>
  <si>
    <t>合計
支給額
D+⑤</t>
    <rPh sb="0" eb="2">
      <t>ゴウケイ</t>
    </rPh>
    <rPh sb="3" eb="5">
      <t>シキュウ</t>
    </rPh>
    <rPh sb="5" eb="6">
      <t>ガク</t>
    </rPh>
    <phoneticPr fontId="2"/>
  </si>
  <si>
    <t>支給率
D/C</t>
    <rPh sb="0" eb="2">
      <t>シキュウ</t>
    </rPh>
    <rPh sb="2" eb="3">
      <t>リツ</t>
    </rPh>
    <phoneticPr fontId="2"/>
  </si>
  <si>
    <r>
      <t>支給額</t>
    </r>
    <r>
      <rPr>
        <b/>
        <sz val="11"/>
        <color rgb="FFFF0000"/>
        <rFont val="ＭＳ Ｐゴシック"/>
        <family val="3"/>
        <charset val="128"/>
        <scheme val="minor"/>
      </rPr>
      <t>*5</t>
    </r>
    <r>
      <rPr>
        <b/>
        <sz val="11"/>
        <color theme="1"/>
        <rFont val="ＭＳ Ｐゴシック"/>
        <family val="3"/>
        <charset val="128"/>
        <scheme val="minor"/>
      </rPr>
      <t xml:space="preserve">
A+B=D</t>
    </r>
    <rPh sb="0" eb="2">
      <t>シキュウ</t>
    </rPh>
    <rPh sb="2" eb="3">
      <t>ガク</t>
    </rPh>
    <phoneticPr fontId="2"/>
  </si>
  <si>
    <r>
      <t>支給額</t>
    </r>
    <r>
      <rPr>
        <b/>
        <sz val="11"/>
        <color rgb="FFFF0000"/>
        <rFont val="ＭＳ Ｐゴシック"/>
        <family val="3"/>
        <charset val="128"/>
        <scheme val="minor"/>
      </rPr>
      <t>*6</t>
    </r>
    <rPh sb="0" eb="2">
      <t>シキュウ</t>
    </rPh>
    <rPh sb="2" eb="3">
      <t>ガク</t>
    </rPh>
    <phoneticPr fontId="2"/>
  </si>
  <si>
    <t>＊４</t>
    <phoneticPr fontId="2"/>
  </si>
  <si>
    <t>＊５</t>
    <phoneticPr fontId="2"/>
  </si>
  <si>
    <t>＊６</t>
    <phoneticPr fontId="2"/>
  </si>
  <si>
    <t>75以上</t>
    <phoneticPr fontId="2"/>
  </si>
  <si>
    <t>61超
75未満</t>
    <phoneticPr fontId="2"/>
  </si>
  <si>
    <t>61以下</t>
    <phoneticPr fontId="2"/>
  </si>
  <si>
    <t>在職老齢年金制度の仕組みによる調整の対象となる月における標準報酬月額と当該月以前1年間の標準賞与額の総額を12で除して得た額を合算した額のこと</t>
    <rPh sb="15" eb="17">
      <t>チョウセイ</t>
    </rPh>
    <rPh sb="18" eb="20">
      <t>タイショウ</t>
    </rPh>
    <rPh sb="23" eb="24">
      <t>ゲツ</t>
    </rPh>
    <rPh sb="28" eb="34">
      <t>ヒョウジュンホウシュウゲツガク</t>
    </rPh>
    <rPh sb="35" eb="37">
      <t>トウガイ</t>
    </rPh>
    <rPh sb="37" eb="38">
      <t>ゲツ</t>
    </rPh>
    <rPh sb="38" eb="40">
      <t>イゼン</t>
    </rPh>
    <rPh sb="41" eb="42">
      <t>ネン</t>
    </rPh>
    <rPh sb="42" eb="43">
      <t>カン</t>
    </rPh>
    <rPh sb="44" eb="46">
      <t>ヒョウジュン</t>
    </rPh>
    <rPh sb="46" eb="48">
      <t>ショウヨ</t>
    </rPh>
    <rPh sb="48" eb="49">
      <t>ガク</t>
    </rPh>
    <rPh sb="50" eb="52">
      <t>ソウガク</t>
    </rPh>
    <rPh sb="56" eb="57">
      <t>ジョ</t>
    </rPh>
    <rPh sb="59" eb="60">
      <t>エ</t>
    </rPh>
    <rPh sb="61" eb="62">
      <t>ガク</t>
    </rPh>
    <rPh sb="63" eb="65">
      <t>ガッサン</t>
    </rPh>
    <rPh sb="67" eb="68">
      <t>ガク</t>
    </rPh>
    <phoneticPr fontId="2"/>
  </si>
  <si>
    <t>賃金低下率(%)
&lt;A/C&gt;</t>
    <rPh sb="0" eb="2">
      <t>チンギン</t>
    </rPh>
    <rPh sb="2" eb="4">
      <t>テイカ</t>
    </rPh>
    <rPh sb="4" eb="5">
      <t>リツ</t>
    </rPh>
    <phoneticPr fontId="2"/>
  </si>
  <si>
    <t>黄色で示されたセルにご入力いただくことで「高年齢雇用継続基本給付金」等が自動的に算出されるよう設定しています。なお、「支給率」及び「年金停止率」の欄で「FALSE」と表示されている行については、ご入力いただいた方には当てはまらないことを意味していますので、無視していただくようお願いします。</t>
    <rPh sb="0" eb="2">
      <t>キイロ</t>
    </rPh>
    <rPh sb="3" eb="4">
      <t>シメ</t>
    </rPh>
    <rPh sb="11" eb="13">
      <t>ニュウリョク</t>
    </rPh>
    <rPh sb="28" eb="30">
      <t>キホン</t>
    </rPh>
    <rPh sb="30" eb="33">
      <t>キュウフキン</t>
    </rPh>
    <rPh sb="34" eb="35">
      <t>トウ</t>
    </rPh>
    <rPh sb="36" eb="39">
      <t>ジドウテキ</t>
    </rPh>
    <rPh sb="40" eb="42">
      <t>サンシュツ</t>
    </rPh>
    <rPh sb="47" eb="49">
      <t>セッテイ</t>
    </rPh>
    <rPh sb="59" eb="61">
      <t>シキュウ</t>
    </rPh>
    <rPh sb="61" eb="62">
      <t>リツ</t>
    </rPh>
    <rPh sb="63" eb="64">
      <t>オヨ</t>
    </rPh>
    <rPh sb="66" eb="68">
      <t>ネンキン</t>
    </rPh>
    <rPh sb="68" eb="70">
      <t>テイシ</t>
    </rPh>
    <rPh sb="70" eb="71">
      <t>リツ</t>
    </rPh>
    <rPh sb="73" eb="74">
      <t>ラン</t>
    </rPh>
    <rPh sb="83" eb="85">
      <t>ヒョウジ</t>
    </rPh>
    <rPh sb="90" eb="91">
      <t>ギョウ</t>
    </rPh>
    <rPh sb="98" eb="100">
      <t>ニュウリョク</t>
    </rPh>
    <rPh sb="105" eb="106">
      <t>カタ</t>
    </rPh>
    <rPh sb="108" eb="109">
      <t>ア</t>
    </rPh>
    <rPh sb="118" eb="120">
      <t>イミ</t>
    </rPh>
    <rPh sb="128" eb="130">
      <t>ムシ</t>
    </rPh>
    <rPh sb="139" eb="140">
      <t>ネガ</t>
    </rPh>
    <phoneticPr fontId="2"/>
  </si>
  <si>
    <r>
      <t>標準報酬月額
(支給対象月に
支払われた賃金</t>
    </r>
    <r>
      <rPr>
        <b/>
        <sz val="10"/>
        <color rgb="FFFF0000"/>
        <rFont val="ＭＳ Ｐゴシック"/>
        <family val="3"/>
        <charset val="128"/>
        <scheme val="minor"/>
      </rPr>
      <t>＊２</t>
    </r>
    <r>
      <rPr>
        <b/>
        <sz val="10"/>
        <color theme="1"/>
        <rFont val="ＭＳ Ｐゴシック"/>
        <family val="3"/>
        <charset val="128"/>
        <scheme val="minor"/>
      </rPr>
      <t>)
=A</t>
    </r>
    <rPh sb="0" eb="4">
      <t>ヒョウジュンホウシュウ</t>
    </rPh>
    <rPh sb="4" eb="6">
      <t>ゲツガク</t>
    </rPh>
    <rPh sb="8" eb="10">
      <t>シキュウ</t>
    </rPh>
    <rPh sb="10" eb="12">
      <t>タイショウ</t>
    </rPh>
    <rPh sb="12" eb="13">
      <t>ゲツ</t>
    </rPh>
    <rPh sb="15" eb="17">
      <t>シハラ</t>
    </rPh>
    <rPh sb="20" eb="22">
      <t>チンギン</t>
    </rPh>
    <phoneticPr fontId="2"/>
  </si>
  <si>
    <r>
      <t>総報酬月額相当額</t>
    </r>
    <r>
      <rPr>
        <b/>
        <sz val="10"/>
        <color rgb="FFFF0000"/>
        <rFont val="ＭＳ Ｐゴシック"/>
        <family val="3"/>
        <charset val="128"/>
        <scheme val="minor"/>
      </rPr>
      <t>＊３</t>
    </r>
    <phoneticPr fontId="2"/>
  </si>
  <si>
    <t>高年齢雇用継続給付等算出シュミレーション表</t>
    <rPh sb="7" eb="9">
      <t>キュウフ</t>
    </rPh>
    <rPh sb="9" eb="10">
      <t>コウトウ</t>
    </rPh>
    <rPh sb="10" eb="12">
      <t>サンシュツ</t>
    </rPh>
    <rPh sb="20" eb="21">
      <t>コヒョウ</t>
    </rPh>
    <phoneticPr fontId="2"/>
  </si>
  <si>
    <t>この表では、標準報酬月額と支給対象月に支払われた賃金の額とは便宜的に、同じ額にしています。ただ、実務上は相違することが一般的であろうと思われます。その場合には、「高年齢雇用継続給付」については支給対象月に支払われた賃金の額を基に、「さらなる年金支給停止額」については標準報酬月額を基に算出します。</t>
    <rPh sb="2" eb="3">
      <t>ヒョウ</t>
    </rPh>
    <rPh sb="6" eb="12">
      <t>ヒョウジュンホウシュウゲツガク</t>
    </rPh>
    <rPh sb="13" eb="15">
      <t>シキュウ</t>
    </rPh>
    <rPh sb="15" eb="17">
      <t>タイショウ</t>
    </rPh>
    <rPh sb="17" eb="18">
      <t>ゲツ</t>
    </rPh>
    <rPh sb="19" eb="21">
      <t>シハラ</t>
    </rPh>
    <rPh sb="24" eb="26">
      <t>チンギン</t>
    </rPh>
    <rPh sb="27" eb="28">
      <t>ガク</t>
    </rPh>
    <rPh sb="30" eb="33">
      <t>ベンギテキ</t>
    </rPh>
    <rPh sb="35" eb="36">
      <t>オナ</t>
    </rPh>
    <rPh sb="37" eb="38">
      <t>ガク</t>
    </rPh>
    <rPh sb="48" eb="50">
      <t>ジツム</t>
    </rPh>
    <rPh sb="50" eb="51">
      <t>ウエ</t>
    </rPh>
    <rPh sb="52" eb="54">
      <t>ソウイ</t>
    </rPh>
    <rPh sb="59" eb="62">
      <t>イッパンテキ</t>
    </rPh>
    <rPh sb="67" eb="68">
      <t>オモ</t>
    </rPh>
    <rPh sb="75" eb="77">
      <t>バアイ</t>
    </rPh>
    <rPh sb="88" eb="90">
      <t>キュウフ</t>
    </rPh>
    <rPh sb="112" eb="113">
      <t>モト</t>
    </rPh>
    <rPh sb="120" eb="122">
      <t>ネンキン</t>
    </rPh>
    <rPh sb="122" eb="124">
      <t>シキュウ</t>
    </rPh>
    <rPh sb="124" eb="126">
      <t>テイシ</t>
    </rPh>
    <rPh sb="126" eb="127">
      <t>ガク</t>
    </rPh>
    <phoneticPr fontId="2"/>
  </si>
  <si>
    <t>注1)</t>
    <rPh sb="0" eb="1">
      <t>チュウ</t>
    </rPh>
    <phoneticPr fontId="2"/>
  </si>
  <si>
    <t>注2)</t>
    <rPh sb="0" eb="1">
      <t>チュウ</t>
    </rPh>
    <phoneticPr fontId="2"/>
  </si>
  <si>
    <r>
      <t>60歳到達時等の賃金月額
&lt;(みなし)賃金日額</t>
    </r>
    <r>
      <rPr>
        <b/>
        <sz val="12"/>
        <color rgb="FFFF0000"/>
        <rFont val="ＭＳ Ｐゴシック"/>
        <family val="3"/>
        <charset val="128"/>
        <scheme val="minor"/>
      </rPr>
      <t>*1</t>
    </r>
    <r>
      <rPr>
        <b/>
        <sz val="12"/>
        <color theme="1"/>
        <rFont val="ＭＳ Ｐゴシック"/>
        <family val="3"/>
        <charset val="128"/>
        <scheme val="minor"/>
      </rPr>
      <t>×30&gt;
=C</t>
    </r>
    <r>
      <rPr>
        <b/>
        <sz val="12"/>
        <color rgb="FFFF0000"/>
        <rFont val="ＭＳ Ｐゴシック"/>
        <family val="3"/>
        <charset val="128"/>
        <scheme val="minor"/>
      </rPr>
      <t>*4</t>
    </r>
    <rPh sb="2" eb="3">
      <t>サイ</t>
    </rPh>
    <rPh sb="3" eb="5">
      <t>トウタツ</t>
    </rPh>
    <rPh sb="5" eb="6">
      <t>ジ</t>
    </rPh>
    <rPh sb="6" eb="7">
      <t>トウ</t>
    </rPh>
    <rPh sb="8" eb="10">
      <t>チンギン</t>
    </rPh>
    <rPh sb="10" eb="11">
      <t>ゲツ</t>
    </rPh>
    <rPh sb="11" eb="12">
      <t>ガク</t>
    </rPh>
    <rPh sb="19" eb="21">
      <t>チンギン</t>
    </rPh>
    <rPh sb="21" eb="23">
      <t>ニチガク</t>
    </rPh>
    <phoneticPr fontId="2"/>
  </si>
  <si>
    <t>高年齢雇用継続基本給付金の場合では原則として、60歳に達した日を離職した日とみなして、60歳に到達する前6か月間に支払われた賃金の総額を180 で除して算出されます。一方、高年齢再就職給付金の場合では、みなしではなく、実際の賃金日額を用いることになります。</t>
    <rPh sb="0" eb="3">
      <t>コウネンレイ</t>
    </rPh>
    <rPh sb="3" eb="5">
      <t>コヨウ</t>
    </rPh>
    <rPh sb="5" eb="7">
      <t>ケイゾク</t>
    </rPh>
    <rPh sb="7" eb="12">
      <t>キホンキュウフキン</t>
    </rPh>
    <rPh sb="13" eb="15">
      <t>バアイ</t>
    </rPh>
    <rPh sb="17" eb="19">
      <t>ゲンソク</t>
    </rPh>
    <rPh sb="25" eb="26">
      <t>サイ</t>
    </rPh>
    <rPh sb="27" eb="28">
      <t>タッ</t>
    </rPh>
    <rPh sb="30" eb="31">
      <t>ヒ</t>
    </rPh>
    <rPh sb="32" eb="34">
      <t>リショク</t>
    </rPh>
    <rPh sb="36" eb="37">
      <t>ヒ</t>
    </rPh>
    <rPh sb="54" eb="56">
      <t>ゲツカン</t>
    </rPh>
    <rPh sb="55" eb="56">
      <t>カン</t>
    </rPh>
    <rPh sb="77" eb="78">
      <t>シュツ</t>
    </rPh>
    <rPh sb="83" eb="85">
      <t>イッポウ</t>
    </rPh>
    <rPh sb="86" eb="95">
      <t>コウネンレイサイシュウショクキュウフキン</t>
    </rPh>
    <rPh sb="96" eb="98">
      <t>バアイ</t>
    </rPh>
    <rPh sb="109" eb="111">
      <t>ジッサイ</t>
    </rPh>
    <rPh sb="112" eb="114">
      <t>チンギン</t>
    </rPh>
    <rPh sb="114" eb="116">
      <t>ニチガク</t>
    </rPh>
    <rPh sb="117" eb="118">
      <t>モチ</t>
    </rPh>
    <phoneticPr fontId="2"/>
  </si>
  <si>
    <t>高年齢雇用継続給付
=B</t>
    <rPh sb="0" eb="3">
      <t>コウネンレイ</t>
    </rPh>
    <rPh sb="3" eb="5">
      <t>コヨウ</t>
    </rPh>
    <rPh sb="5" eb="7">
      <t>ケイゾク</t>
    </rPh>
    <rPh sb="7" eb="9">
      <t>キュウフ</t>
    </rPh>
    <phoneticPr fontId="2"/>
  </si>
  <si>
    <t>高年齢雇用継続給付
支給に伴い、
在職老齢年金制度の仕組み
による支給停止に加え、
さらなる年金支給停止</t>
    <rPh sb="10" eb="12">
      <t>シキュウ</t>
    </rPh>
    <rPh sb="13" eb="14">
      <t>トモナ</t>
    </rPh>
    <rPh sb="17" eb="19">
      <t>ザイショク</t>
    </rPh>
    <rPh sb="19" eb="21">
      <t>ロウレイ</t>
    </rPh>
    <rPh sb="21" eb="23">
      <t>ネンキン</t>
    </rPh>
    <rPh sb="23" eb="25">
      <t>セイド</t>
    </rPh>
    <rPh sb="26" eb="28">
      <t>シク</t>
    </rPh>
    <rPh sb="33" eb="35">
      <t>シキュウ</t>
    </rPh>
    <rPh sb="35" eb="37">
      <t>テイシ</t>
    </rPh>
    <rPh sb="38" eb="39">
      <t>クワ</t>
    </rPh>
    <rPh sb="46" eb="48">
      <t>ネンキン</t>
    </rPh>
    <rPh sb="48" eb="50">
      <t>シキュウ</t>
    </rPh>
    <rPh sb="50" eb="52">
      <t>テイシ</t>
    </rPh>
    <phoneticPr fontId="2"/>
  </si>
  <si>
    <t>支給停止調整額
(令和6年度)
(令和5年度は48万円)</t>
    <rPh sb="0" eb="2">
      <t>シキュウ</t>
    </rPh>
    <rPh sb="2" eb="4">
      <t>テイシ</t>
    </rPh>
    <rPh sb="4" eb="6">
      <t>チョウセイ</t>
    </rPh>
    <rPh sb="6" eb="7">
      <t>ガク</t>
    </rPh>
    <rPh sb="9" eb="11">
      <t>レイワ</t>
    </rPh>
    <rPh sb="12" eb="14">
      <t>ネンド</t>
    </rPh>
    <rPh sb="17" eb="19">
      <t>レイワ</t>
    </rPh>
    <rPh sb="20" eb="22">
      <t>ネンド</t>
    </rPh>
    <rPh sb="25" eb="27">
      <t>マンエン</t>
    </rPh>
    <phoneticPr fontId="2"/>
  </si>
  <si>
    <t>高年齢雇用継続給付等算出シュミレーション表(令和7年4月1日施行予定分)</t>
    <rPh sb="7" eb="9">
      <t>キュウフ</t>
    </rPh>
    <rPh sb="9" eb="10">
      <t>コウトウ</t>
    </rPh>
    <rPh sb="10" eb="12">
      <t>サンシュツ</t>
    </rPh>
    <rPh sb="20" eb="21">
      <t>コヒョウ</t>
    </rPh>
    <rPh sb="22" eb="24">
      <t>レイワ</t>
    </rPh>
    <rPh sb="25" eb="26">
      <t>ネン</t>
    </rPh>
    <rPh sb="27" eb="28">
      <t>ゲツ</t>
    </rPh>
    <rPh sb="29" eb="30">
      <t>ヒ</t>
    </rPh>
    <rPh sb="30" eb="32">
      <t>セコウ</t>
    </rPh>
    <rPh sb="32" eb="34">
      <t>ヨテイ</t>
    </rPh>
    <rPh sb="34" eb="35">
      <t>ブン</t>
    </rPh>
    <phoneticPr fontId="2"/>
  </si>
  <si>
    <t>支給停止調整額
(令和7年度は未定)
(令和6年度は50万円)</t>
    <rPh sb="0" eb="2">
      <t>シキュウ</t>
    </rPh>
    <rPh sb="2" eb="4">
      <t>テイシ</t>
    </rPh>
    <rPh sb="4" eb="6">
      <t>チョウセイ</t>
    </rPh>
    <rPh sb="6" eb="7">
      <t>ガク</t>
    </rPh>
    <rPh sb="9" eb="11">
      <t>レイワ</t>
    </rPh>
    <rPh sb="12" eb="14">
      <t>ネンド</t>
    </rPh>
    <rPh sb="15" eb="17">
      <t>ミテイ</t>
    </rPh>
    <rPh sb="20" eb="22">
      <t>レイワ</t>
    </rPh>
    <rPh sb="23" eb="25">
      <t>ネンド</t>
    </rPh>
    <rPh sb="28" eb="30">
      <t>マンエン</t>
    </rPh>
    <phoneticPr fontId="2"/>
  </si>
  <si>
    <t>64超
75未満</t>
    <phoneticPr fontId="2"/>
  </si>
  <si>
    <t>64以下</t>
    <phoneticPr fontId="2"/>
  </si>
  <si>
    <r>
      <t>高年齢雇用継続給付が支給されることになる月に支払われる賃金(支給対象月に支払われた賃金)のこと。当該額が</t>
    </r>
    <r>
      <rPr>
        <b/>
        <u/>
        <sz val="11"/>
        <color rgb="FFFF0000"/>
        <rFont val="ＭＳ Ｐゴシック"/>
        <family val="3"/>
        <charset val="128"/>
        <scheme val="minor"/>
      </rPr>
      <t>376,750円(R6.8.1～R7.7.31までの額)</t>
    </r>
    <r>
      <rPr>
        <b/>
        <sz val="11"/>
        <color theme="1"/>
        <rFont val="ＭＳ Ｐゴシック"/>
        <family val="3"/>
        <charset val="128"/>
        <scheme val="minor"/>
      </rPr>
      <t>を超える場合には、当該給付金は支給されません。</t>
    </r>
    <rPh sb="10" eb="12">
      <t>シキュウ</t>
    </rPh>
    <rPh sb="20" eb="21">
      <t>ゲツ</t>
    </rPh>
    <rPh sb="22" eb="24">
      <t>シハラ</t>
    </rPh>
    <rPh sb="27" eb="29">
      <t>チンギン</t>
    </rPh>
    <rPh sb="30" eb="32">
      <t>シキュウ</t>
    </rPh>
    <rPh sb="32" eb="34">
      <t>タイショウ</t>
    </rPh>
    <rPh sb="34" eb="35">
      <t>ゲツ</t>
    </rPh>
    <rPh sb="36" eb="38">
      <t>シハラ</t>
    </rPh>
    <rPh sb="41" eb="43">
      <t>チンギン</t>
    </rPh>
    <rPh sb="48" eb="50">
      <t>トウガイ</t>
    </rPh>
    <rPh sb="50" eb="51">
      <t>ガク</t>
    </rPh>
    <rPh sb="59" eb="60">
      <t>エン</t>
    </rPh>
    <rPh sb="78" eb="79">
      <t>ガク</t>
    </rPh>
    <rPh sb="81" eb="82">
      <t>コ</t>
    </rPh>
    <rPh sb="84" eb="86">
      <t>バアイ</t>
    </rPh>
    <rPh sb="89" eb="91">
      <t>トウガイ</t>
    </rPh>
    <rPh sb="91" eb="93">
      <t>キュウフ</t>
    </rPh>
    <rPh sb="93" eb="94">
      <t>キン</t>
    </rPh>
    <rPh sb="95" eb="97">
      <t>シキュウ</t>
    </rPh>
    <phoneticPr fontId="2"/>
  </si>
  <si>
    <r>
      <t>支給対象月に支払われた賃金の額と当該算出した給付金額との合計額が</t>
    </r>
    <r>
      <rPr>
        <b/>
        <u/>
        <sz val="11"/>
        <color rgb="FFFF0000"/>
        <rFont val="ＭＳ Ｐゴシック"/>
        <family val="3"/>
        <charset val="128"/>
        <scheme val="minor"/>
      </rPr>
      <t>376,750円(R6.8.1～R7.7.31までの額)</t>
    </r>
    <r>
      <rPr>
        <b/>
        <sz val="11"/>
        <color theme="1"/>
        <rFont val="ＭＳ Ｐゴシック"/>
        <family val="3"/>
        <charset val="128"/>
        <scheme val="minor"/>
      </rPr>
      <t>を超える場合は、</t>
    </r>
    <r>
      <rPr>
        <b/>
        <u/>
        <sz val="11"/>
        <color rgb="FFFF0000"/>
        <rFont val="ＭＳ Ｐゴシック"/>
        <family val="3"/>
        <charset val="128"/>
        <scheme val="minor"/>
      </rPr>
      <t>376,750円（同）</t>
    </r>
    <r>
      <rPr>
        <b/>
        <sz val="11"/>
        <color theme="1"/>
        <rFont val="ＭＳ Ｐゴシック"/>
        <family val="3"/>
        <charset val="128"/>
        <scheme val="minor"/>
      </rPr>
      <t>から支給対象月に支払われた賃金の額を控除した額が当該給付金の額になります。</t>
    </r>
    <rPh sb="0" eb="2">
      <t>シキュウ</t>
    </rPh>
    <rPh sb="2" eb="4">
      <t>タイショウ</t>
    </rPh>
    <rPh sb="4" eb="5">
      <t>ゲツ</t>
    </rPh>
    <rPh sb="6" eb="8">
      <t>シハラ</t>
    </rPh>
    <rPh sb="11" eb="13">
      <t>チンギン</t>
    </rPh>
    <rPh sb="14" eb="15">
      <t>ガク</t>
    </rPh>
    <rPh sb="16" eb="18">
      <t>トウガイ</t>
    </rPh>
    <rPh sb="22" eb="24">
      <t>キュウフ</t>
    </rPh>
    <rPh sb="24" eb="25">
      <t>キン</t>
    </rPh>
    <rPh sb="25" eb="26">
      <t>ガク</t>
    </rPh>
    <rPh sb="28" eb="30">
      <t>ゴウケイ</t>
    </rPh>
    <rPh sb="30" eb="31">
      <t>ガク</t>
    </rPh>
    <rPh sb="39" eb="40">
      <t>エン</t>
    </rPh>
    <rPh sb="77" eb="78">
      <t>ドウ</t>
    </rPh>
    <rPh sb="104" eb="105">
      <t>コ</t>
    </rPh>
    <rPh sb="107" eb="109">
      <t>バアイエンシキュウタイショウゲツシハラチンギンガクコウジョガクトウガイキュウフキンガク</t>
    </rPh>
    <phoneticPr fontId="2"/>
  </si>
  <si>
    <r>
      <t>当該算出した給付金の額が</t>
    </r>
    <r>
      <rPr>
        <b/>
        <u/>
        <sz val="10"/>
        <color rgb="FFFF0000"/>
        <rFont val="ＭＳ Ｐゴシック"/>
        <family val="3"/>
        <charset val="128"/>
        <scheme val="minor"/>
      </rPr>
      <t>2,295円(R5.8.1～R6.7.31までの額)</t>
    </r>
    <r>
      <rPr>
        <b/>
        <sz val="10"/>
        <color theme="1"/>
        <rFont val="ＭＳ Ｐゴシック"/>
        <family val="3"/>
        <charset val="128"/>
        <scheme val="minor"/>
      </rPr>
      <t>を超えない場合は、当該給付金そのものが支給されません。</t>
    </r>
    <rPh sb="0" eb="2">
      <t>トウガイ</t>
    </rPh>
    <rPh sb="2" eb="4">
      <t>サンシュツ</t>
    </rPh>
    <rPh sb="6" eb="8">
      <t>キュウフ</t>
    </rPh>
    <rPh sb="8" eb="9">
      <t>キン</t>
    </rPh>
    <rPh sb="10" eb="11">
      <t>ガク</t>
    </rPh>
    <rPh sb="17" eb="18">
      <t>エン</t>
    </rPh>
    <rPh sb="59" eb="60">
      <t>コシキュウシタガヒョウナカ</t>
    </rPh>
    <phoneticPr fontId="2"/>
  </si>
  <si>
    <r>
      <t>60歳到達時等賃金月額は、その算出した額が</t>
    </r>
    <r>
      <rPr>
        <b/>
        <u/>
        <sz val="11"/>
        <color rgb="FFFF0000"/>
        <rFont val="ＭＳ Ｐゴシック"/>
        <family val="3"/>
        <charset val="128"/>
        <scheme val="minor"/>
      </rPr>
      <t>494,700円(R6.8.1～R7.7.31までの額)</t>
    </r>
    <r>
      <rPr>
        <b/>
        <sz val="11"/>
        <color theme="1"/>
        <rFont val="ＭＳ Ｐゴシック"/>
        <family val="3"/>
        <charset val="128"/>
        <scheme val="minor"/>
      </rPr>
      <t>を超える場合は</t>
    </r>
    <r>
      <rPr>
        <b/>
        <u/>
        <sz val="11"/>
        <color rgb="FFFF0000"/>
        <rFont val="ＭＳ Ｐゴシック"/>
        <family val="3"/>
        <charset val="128"/>
        <scheme val="minor"/>
      </rPr>
      <t>494,700円(同)</t>
    </r>
    <r>
      <rPr>
        <b/>
        <sz val="11"/>
        <color theme="1"/>
        <rFont val="ＭＳ Ｐゴシック"/>
        <family val="3"/>
        <charset val="128"/>
        <scheme val="minor"/>
      </rPr>
      <t>になります。また、当該算定した額が</t>
    </r>
    <r>
      <rPr>
        <b/>
        <u/>
        <sz val="11"/>
        <color rgb="FFFF0000"/>
        <rFont val="ＭＳ Ｐゴシック"/>
        <family val="3"/>
        <charset val="128"/>
        <scheme val="minor"/>
      </rPr>
      <t>86,070円(同)</t>
    </r>
    <r>
      <rPr>
        <b/>
        <sz val="11"/>
        <color theme="1"/>
        <rFont val="ＭＳ Ｐゴシック"/>
        <family val="3"/>
        <charset val="128"/>
        <scheme val="minor"/>
      </rPr>
      <t>を下回る場合には、</t>
    </r>
    <r>
      <rPr>
        <b/>
        <u/>
        <sz val="11"/>
        <color rgb="FFFF0000"/>
        <rFont val="ＭＳ Ｐゴシック"/>
        <family val="3"/>
        <charset val="128"/>
        <scheme val="minor"/>
      </rPr>
      <t>86,070円(同)</t>
    </r>
    <r>
      <rPr>
        <b/>
        <sz val="11"/>
        <color theme="1"/>
        <rFont val="ＭＳ Ｐゴシック"/>
        <family val="3"/>
        <charset val="128"/>
        <scheme val="minor"/>
      </rPr>
      <t>になります。</t>
    </r>
    <rPh sb="2" eb="3">
      <t>サイ</t>
    </rPh>
    <rPh sb="3" eb="5">
      <t>トウタツ</t>
    </rPh>
    <rPh sb="5" eb="6">
      <t>ジ</t>
    </rPh>
    <rPh sb="6" eb="7">
      <t>トウ</t>
    </rPh>
    <rPh sb="7" eb="9">
      <t>チンギン</t>
    </rPh>
    <rPh sb="9" eb="11">
      <t>ゲツガク</t>
    </rPh>
    <rPh sb="19" eb="20">
      <t>ガク</t>
    </rPh>
    <rPh sb="28" eb="29">
      <t>エン</t>
    </rPh>
    <rPh sb="65" eb="66">
      <t>ドウ</t>
    </rPh>
    <rPh sb="92" eb="93">
      <t>ドウ</t>
    </rPh>
    <rPh sb="111" eb="112">
      <t>ドウコバアイエントウガイサンテイガクエンシタマワバアイエン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</si>
</sst>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
      <b/>
      <sz val="10"/>
      <color theme="1"/>
      <name val="ＭＳ Ｐゴシック"/>
      <family val="3"/>
      <charset val="128"/>
      <scheme val="minor"/>
    </font>
    <font>
      <b/>
      <sz val="10"/>
      <color rgb="FFFF0000"/>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4"/>
      <color theme="1"/>
      <name val="ＭＳ Ｐゴシック"/>
      <family val="3"/>
      <charset val="128"/>
      <scheme val="minor"/>
    </font>
    <font>
      <b/>
      <sz val="16"/>
      <color theme="1"/>
      <name val="ＭＳ Ｐゴシック"/>
      <family val="2"/>
      <charset val="128"/>
      <scheme val="minor"/>
    </font>
    <font>
      <b/>
      <sz val="24"/>
      <color theme="1"/>
      <name val="ＭＳ Ｐゴシック"/>
      <family val="3"/>
      <charset val="128"/>
      <scheme val="minor"/>
    </font>
    <font>
      <b/>
      <sz val="10"/>
      <color theme="1"/>
      <name val="ＭＳ Ｐゴシック"/>
      <family val="2"/>
      <charset val="128"/>
      <scheme val="minor"/>
    </font>
    <font>
      <b/>
      <u/>
      <sz val="11"/>
      <color rgb="FFFF0000"/>
      <name val="ＭＳ Ｐゴシック"/>
      <family val="3"/>
      <charset val="128"/>
      <scheme val="minor"/>
    </font>
    <font>
      <b/>
      <u/>
      <sz val="10"/>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4">
    <xf numFmtId="0" fontId="0" fillId="0" borderId="0" xfId="0">
      <alignment vertical="center"/>
    </xf>
    <xf numFmtId="0" fontId="3" fillId="0" borderId="9" xfId="0" applyFont="1" applyBorder="1" applyAlignment="1">
      <alignment horizontal="center" vertical="center" wrapText="1"/>
    </xf>
    <xf numFmtId="0" fontId="11" fillId="0" borderId="0" xfId="0" applyFont="1">
      <alignment vertical="center"/>
    </xf>
    <xf numFmtId="0" fontId="3" fillId="0" borderId="21" xfId="0" applyFont="1" applyBorder="1" applyAlignment="1">
      <alignment horizontal="center" vertical="center"/>
    </xf>
    <xf numFmtId="38" fontId="8" fillId="0" borderId="5" xfId="1" applyFont="1" applyFill="1" applyBorder="1">
      <alignment vertical="center"/>
    </xf>
    <xf numFmtId="10" fontId="8" fillId="0" borderId="6" xfId="2" applyNumberFormat="1" applyFont="1" applyFill="1" applyBorder="1" applyAlignment="1">
      <alignment horizontal="center" vertical="center"/>
    </xf>
    <xf numFmtId="176" fontId="12" fillId="0" borderId="3" xfId="2" applyNumberFormat="1" applyFont="1" applyFill="1" applyBorder="1" applyAlignment="1">
      <alignment horizontal="center" vertical="center"/>
    </xf>
    <xf numFmtId="38" fontId="8" fillId="0" borderId="3" xfId="1" applyFont="1" applyFill="1" applyBorder="1">
      <alignment vertical="center"/>
    </xf>
    <xf numFmtId="10" fontId="8" fillId="0" borderId="3" xfId="2" applyNumberFormat="1" applyFont="1" applyFill="1" applyBorder="1">
      <alignment vertical="center"/>
    </xf>
    <xf numFmtId="176" fontId="12" fillId="0" borderId="5" xfId="2" applyNumberFormat="1" applyFont="1" applyFill="1" applyBorder="1" applyAlignment="1">
      <alignment horizontal="center" vertical="center"/>
    </xf>
    <xf numFmtId="10" fontId="8" fillId="0" borderId="5" xfId="2" applyNumberFormat="1" applyFont="1" applyFill="1" applyBorder="1">
      <alignment vertical="center"/>
    </xf>
    <xf numFmtId="176" fontId="12" fillId="0" borderId="7" xfId="2" applyNumberFormat="1" applyFont="1" applyFill="1" applyBorder="1" applyAlignment="1">
      <alignment horizontal="center" vertical="center"/>
    </xf>
    <xf numFmtId="10" fontId="8" fillId="0" borderId="7" xfId="2" applyNumberFormat="1" applyFont="1" applyFill="1" applyBorder="1">
      <alignment vertical="center"/>
    </xf>
    <xf numFmtId="0" fontId="3" fillId="0" borderId="13" xfId="0" applyFont="1" applyBorder="1" applyAlignment="1">
      <alignment horizontal="center" vertical="center" wrapText="1"/>
    </xf>
    <xf numFmtId="0" fontId="4" fillId="0" borderId="0" xfId="0" applyFont="1" applyAlignment="1">
      <alignment horizontal="center" vertical="center"/>
    </xf>
    <xf numFmtId="0" fontId="3" fillId="0" borderId="29" xfId="0" applyFont="1" applyBorder="1" applyAlignment="1">
      <alignment horizontal="center" vertical="center"/>
    </xf>
    <xf numFmtId="0" fontId="3" fillId="0" borderId="9" xfId="0" applyFont="1" applyBorder="1" applyAlignment="1">
      <alignment horizontal="center" vertical="center"/>
    </xf>
    <xf numFmtId="0" fontId="9" fillId="0" borderId="21" xfId="0" applyFont="1" applyBorder="1" applyAlignment="1">
      <alignment horizontal="center" vertical="center" wrapText="1"/>
    </xf>
    <xf numFmtId="0" fontId="3" fillId="0" borderId="29" xfId="0" applyFont="1" applyBorder="1" applyAlignment="1">
      <alignment horizontal="center" vertical="center" wrapText="1"/>
    </xf>
    <xf numFmtId="38" fontId="8" fillId="0" borderId="21" xfId="1" applyFont="1" applyFill="1" applyBorder="1">
      <alignment vertical="center"/>
    </xf>
    <xf numFmtId="38" fontId="8" fillId="0" borderId="21" xfId="0" applyNumberFormat="1" applyFont="1" applyBorder="1">
      <alignment vertical="center"/>
    </xf>
    <xf numFmtId="38" fontId="8" fillId="0" borderId="32" xfId="1" applyFont="1" applyFill="1" applyBorder="1">
      <alignment vertical="center"/>
    </xf>
    <xf numFmtId="38" fontId="8" fillId="0" borderId="22" xfId="1" applyFont="1" applyFill="1" applyBorder="1">
      <alignment vertical="center"/>
    </xf>
    <xf numFmtId="38" fontId="8" fillId="0" borderId="22" xfId="0" applyNumberFormat="1" applyFont="1" applyBorder="1">
      <alignment vertical="center"/>
    </xf>
    <xf numFmtId="38" fontId="8" fillId="0" borderId="33" xfId="1" applyFont="1" applyFill="1" applyBorder="1">
      <alignment vertical="center"/>
    </xf>
    <xf numFmtId="38" fontId="8" fillId="0" borderId="23" xfId="1" applyFont="1" applyFill="1" applyBorder="1">
      <alignment vertical="center"/>
    </xf>
    <xf numFmtId="38" fontId="8" fillId="0" borderId="23" xfId="0" applyNumberFormat="1" applyFont="1" applyBorder="1">
      <alignment vertical="center"/>
    </xf>
    <xf numFmtId="38" fontId="8" fillId="0" borderId="7" xfId="1" applyFont="1" applyFill="1" applyBorder="1">
      <alignment vertical="center"/>
    </xf>
    <xf numFmtId="38" fontId="8" fillId="0" borderId="31" xfId="1" applyFont="1" applyFill="1" applyBorder="1">
      <alignment vertical="center"/>
    </xf>
    <xf numFmtId="38" fontId="5" fillId="0" borderId="29" xfId="1" applyFont="1" applyBorder="1" applyAlignment="1">
      <alignment horizontal="center" vertical="center" wrapText="1"/>
    </xf>
    <xf numFmtId="10" fontId="11" fillId="0" borderId="0" xfId="2" applyNumberFormat="1" applyFont="1">
      <alignment vertical="center"/>
    </xf>
    <xf numFmtId="10" fontId="11" fillId="0" borderId="0" xfId="2" applyNumberFormat="1" applyFont="1" applyBorder="1" applyAlignment="1">
      <alignment vertical="center"/>
    </xf>
    <xf numFmtId="10" fontId="8" fillId="3" borderId="2" xfId="2" applyNumberFormat="1" applyFont="1" applyFill="1" applyBorder="1" applyAlignment="1">
      <alignment horizontal="center" vertical="center"/>
    </xf>
    <xf numFmtId="0" fontId="3" fillId="0" borderId="10" xfId="0" applyFont="1" applyBorder="1" applyAlignment="1">
      <alignment horizontal="center" vertical="center" wrapText="1"/>
    </xf>
    <xf numFmtId="38" fontId="12" fillId="2" borderId="13" xfId="1" applyFont="1" applyFill="1" applyBorder="1" applyAlignment="1">
      <alignment horizontal="center" vertical="center"/>
    </xf>
    <xf numFmtId="0" fontId="5" fillId="0" borderId="36" xfId="0" applyFont="1" applyBorder="1" applyAlignment="1">
      <alignment horizontal="center" vertical="center" wrapText="1"/>
    </xf>
    <xf numFmtId="38" fontId="14" fillId="0" borderId="36" xfId="1" applyFont="1" applyFill="1" applyBorder="1" applyAlignment="1">
      <alignment vertical="center"/>
    </xf>
    <xf numFmtId="10" fontId="8" fillId="3" borderId="4" xfId="2" applyNumberFormat="1" applyFont="1" applyFill="1" applyBorder="1" applyAlignment="1">
      <alignment horizontal="center" vertical="center"/>
    </xf>
    <xf numFmtId="0" fontId="5" fillId="0" borderId="1" xfId="0" applyFont="1" applyBorder="1" applyAlignment="1">
      <alignment horizontal="center" vertical="center" wrapText="1"/>
    </xf>
    <xf numFmtId="0" fontId="3" fillId="0" borderId="0" xfId="0" applyFont="1" applyAlignment="1">
      <alignment horizontal="left" vertical="center"/>
    </xf>
    <xf numFmtId="38" fontId="12" fillId="0" borderId="14" xfId="1" applyFont="1" applyBorder="1" applyAlignment="1">
      <alignment horizontal="center" vertical="center"/>
    </xf>
    <xf numFmtId="38" fontId="12" fillId="0" borderId="15" xfId="1" applyFont="1" applyBorder="1" applyAlignment="1">
      <alignment horizontal="center" vertical="center"/>
    </xf>
    <xf numFmtId="38" fontId="12" fillId="0" borderId="12" xfId="1" applyFont="1" applyBorder="1" applyAlignment="1">
      <alignment horizontal="center" vertical="center"/>
    </xf>
    <xf numFmtId="0" fontId="4" fillId="0" borderId="0" xfId="0" applyFont="1" applyAlignment="1">
      <alignment horizontal="center" vertical="center"/>
    </xf>
    <xf numFmtId="0" fontId="3" fillId="2" borderId="0" xfId="0" applyFont="1" applyFill="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38" fontId="12" fillId="0" borderId="34" xfId="0" applyNumberFormat="1" applyFont="1" applyBorder="1" applyAlignment="1">
      <alignment horizontal="center" vertical="center"/>
    </xf>
    <xf numFmtId="38" fontId="12" fillId="0" borderId="35" xfId="0" applyNumberFormat="1" applyFont="1" applyBorder="1" applyAlignment="1">
      <alignment horizontal="center" vertical="center"/>
    </xf>
    <xf numFmtId="38" fontId="12" fillId="0" borderId="11" xfId="0" applyNumberFormat="1" applyFont="1" applyBorder="1" applyAlignment="1">
      <alignment horizontal="center" vertical="center"/>
    </xf>
    <xf numFmtId="176" fontId="12" fillId="0" borderId="26" xfId="2" applyNumberFormat="1" applyFont="1" applyFill="1" applyBorder="1" applyAlignment="1">
      <alignment horizontal="center" vertical="center"/>
    </xf>
    <xf numFmtId="176" fontId="12" fillId="0" borderId="27" xfId="2" applyNumberFormat="1" applyFont="1" applyFill="1" applyBorder="1" applyAlignment="1">
      <alignment horizontal="center" vertical="center"/>
    </xf>
    <xf numFmtId="176" fontId="12" fillId="0" borderId="13" xfId="2" applyNumberFormat="1" applyFont="1" applyFill="1" applyBorder="1" applyAlignment="1">
      <alignment horizontal="center" vertical="center"/>
    </xf>
    <xf numFmtId="176" fontId="12" fillId="0" borderId="31" xfId="2" applyNumberFormat="1" applyFont="1" applyFill="1" applyBorder="1" applyAlignment="1">
      <alignment horizontal="center" vertical="center"/>
    </xf>
    <xf numFmtId="176" fontId="12" fillId="0" borderId="24" xfId="2" applyNumberFormat="1" applyFont="1" applyFill="1" applyBorder="1" applyAlignment="1">
      <alignment horizontal="center" vertical="center"/>
    </xf>
    <xf numFmtId="176" fontId="12" fillId="0" borderId="32" xfId="2" applyNumberFormat="1" applyFont="1" applyFill="1" applyBorder="1" applyAlignment="1">
      <alignment horizontal="center" vertical="center"/>
    </xf>
    <xf numFmtId="176" fontId="12" fillId="0" borderId="28" xfId="2" applyNumberFormat="1" applyFont="1" applyFill="1" applyBorder="1" applyAlignment="1">
      <alignment horizontal="center" vertical="center"/>
    </xf>
    <xf numFmtId="176" fontId="12" fillId="0" borderId="33" xfId="2" applyNumberFormat="1" applyFont="1" applyFill="1" applyBorder="1" applyAlignment="1">
      <alignment horizontal="center" vertical="center"/>
    </xf>
    <xf numFmtId="176" fontId="12" fillId="0" borderId="25" xfId="2" applyNumberFormat="1" applyFont="1" applyFill="1" applyBorder="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10" xfId="0" applyFont="1" applyBorder="1" applyAlignment="1">
      <alignment horizontal="center" vertical="center"/>
    </xf>
    <xf numFmtId="0" fontId="3" fillId="0" borderId="16" xfId="0" applyFont="1" applyBorder="1" applyAlignment="1">
      <alignment horizontal="left" vertical="center" wrapText="1"/>
    </xf>
    <xf numFmtId="38" fontId="8" fillId="2" borderId="2" xfId="1" applyFont="1" applyFill="1" applyBorder="1" applyAlignment="1">
      <alignment horizontal="center" vertical="center"/>
    </xf>
    <xf numFmtId="38" fontId="8" fillId="2" borderId="3" xfId="1"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38" fontId="8" fillId="0" borderId="20" xfId="1" applyFont="1" applyBorder="1" applyAlignment="1">
      <alignment horizontal="center" vertical="center"/>
    </xf>
    <xf numFmtId="38" fontId="8" fillId="0" borderId="11" xfId="1" applyFont="1" applyBorder="1" applyAlignment="1">
      <alignment horizontal="center" vertical="center"/>
    </xf>
    <xf numFmtId="38" fontId="8" fillId="2" borderId="30" xfId="1" applyFont="1" applyFill="1" applyBorder="1" applyAlignment="1">
      <alignment horizontal="center" vertical="center"/>
    </xf>
    <xf numFmtId="38" fontId="8" fillId="2" borderId="23" xfId="1" applyFont="1" applyFill="1" applyBorder="1" applyAlignment="1">
      <alignment horizontal="center" vertical="center"/>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38" fontId="8" fillId="2" borderId="8" xfId="1" applyFont="1" applyFill="1" applyBorder="1" applyAlignment="1">
      <alignment horizontal="center" vertical="center"/>
    </xf>
    <xf numFmtId="38" fontId="8" fillId="2" borderId="9" xfId="1" applyFont="1" applyFill="1" applyBorder="1" applyAlignment="1">
      <alignment horizontal="center" vertical="center"/>
    </xf>
    <xf numFmtId="0" fontId="7" fillId="0" borderId="1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0" xfId="0" applyFont="1" applyAlignment="1">
      <alignment horizontal="center" vertical="center" wrapText="1"/>
    </xf>
    <xf numFmtId="0" fontId="7" fillId="0" borderId="1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9" xfId="0" applyFont="1" applyBorder="1" applyAlignment="1">
      <alignment horizontal="center" vertical="center" wrapText="1"/>
    </xf>
    <xf numFmtId="176" fontId="12" fillId="0" borderId="32" xfId="2"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75685-B6BF-4252-9971-BE34B9EF7133}">
  <sheetPr>
    <pageSetUpPr fitToPage="1"/>
  </sheetPr>
  <dimension ref="B1:T20"/>
  <sheetViews>
    <sheetView topLeftCell="A7" zoomScaleNormal="100" workbookViewId="0">
      <selection activeCell="C10" sqref="C10:P15"/>
    </sheetView>
  </sheetViews>
  <sheetFormatPr defaultRowHeight="13.2" x14ac:dyDescent="0.2"/>
  <cols>
    <col min="1" max="1" width="5.88671875" customWidth="1"/>
    <col min="2" max="2" width="21" customWidth="1"/>
    <col min="3" max="4" width="17.6640625" customWidth="1"/>
    <col min="5" max="5" width="27.88671875" customWidth="1"/>
    <col min="6" max="8" width="10.77734375" customWidth="1"/>
    <col min="9" max="9" width="14.44140625" bestFit="1" customWidth="1"/>
    <col min="10" max="10" width="14.21875" customWidth="1"/>
    <col min="11" max="15" width="14.109375" customWidth="1"/>
    <col min="16" max="17" width="14.44140625" customWidth="1"/>
    <col min="18" max="18" width="10.77734375" bestFit="1" customWidth="1"/>
  </cols>
  <sheetData>
    <row r="1" spans="2:20" ht="21" customHeight="1" x14ac:dyDescent="0.2">
      <c r="B1" s="59" t="s">
        <v>28</v>
      </c>
      <c r="C1" s="60"/>
      <c r="D1" s="60"/>
      <c r="E1" s="60"/>
      <c r="F1" s="60"/>
      <c r="G1" s="60"/>
      <c r="H1" s="60"/>
      <c r="I1" s="60"/>
      <c r="J1" s="60"/>
      <c r="K1" s="60"/>
      <c r="L1" s="60"/>
      <c r="M1" s="60"/>
      <c r="N1" s="60"/>
      <c r="O1" s="60"/>
      <c r="P1" s="60"/>
    </row>
    <row r="2" spans="2:20" ht="21" customHeight="1" thickBot="1" x14ac:dyDescent="0.25">
      <c r="B2" s="61"/>
      <c r="C2" s="61"/>
      <c r="D2" s="61"/>
      <c r="E2" s="61"/>
      <c r="F2" s="61"/>
      <c r="G2" s="61"/>
      <c r="H2" s="61"/>
      <c r="I2" s="61"/>
      <c r="J2" s="61"/>
      <c r="K2" s="61"/>
      <c r="L2" s="61"/>
      <c r="M2" s="61"/>
      <c r="N2" s="61"/>
      <c r="O2" s="61"/>
      <c r="P2" s="61"/>
    </row>
    <row r="3" spans="2:20" ht="54" customHeight="1" x14ac:dyDescent="0.2">
      <c r="B3" s="3" t="s">
        <v>0</v>
      </c>
      <c r="C3" s="63">
        <v>2400000</v>
      </c>
      <c r="D3" s="64"/>
      <c r="E3" s="17" t="s">
        <v>32</v>
      </c>
      <c r="F3" s="94" t="s">
        <v>6</v>
      </c>
      <c r="G3" s="95"/>
      <c r="H3" s="96"/>
      <c r="I3" s="65" t="s">
        <v>34</v>
      </c>
      <c r="J3" s="66"/>
      <c r="K3" s="71" t="s">
        <v>35</v>
      </c>
      <c r="L3" s="72"/>
      <c r="M3" s="71" t="s">
        <v>7</v>
      </c>
      <c r="N3" s="77"/>
      <c r="O3" s="78" t="s">
        <v>12</v>
      </c>
      <c r="P3" s="81" t="s">
        <v>13</v>
      </c>
    </row>
    <row r="4" spans="2:20" ht="33.75" customHeight="1" thickBot="1" x14ac:dyDescent="0.25">
      <c r="B4" s="13" t="s">
        <v>8</v>
      </c>
      <c r="C4" s="84">
        <f>C3/12</f>
        <v>200000</v>
      </c>
      <c r="D4" s="85"/>
      <c r="E4" s="86">
        <v>450000</v>
      </c>
      <c r="F4" s="97"/>
      <c r="G4" s="98"/>
      <c r="H4" s="99"/>
      <c r="I4" s="67"/>
      <c r="J4" s="68"/>
      <c r="K4" s="73"/>
      <c r="L4" s="74"/>
      <c r="M4" s="88" t="s">
        <v>15</v>
      </c>
      <c r="N4" s="90" t="s">
        <v>14</v>
      </c>
      <c r="O4" s="79"/>
      <c r="P4" s="82"/>
    </row>
    <row r="5" spans="2:20" ht="45.6" customHeight="1" thickBot="1" x14ac:dyDescent="0.25">
      <c r="B5" s="38" t="s">
        <v>36</v>
      </c>
      <c r="C5" s="92">
        <v>500000</v>
      </c>
      <c r="D5" s="93"/>
      <c r="E5" s="87"/>
      <c r="F5" s="97"/>
      <c r="G5" s="98"/>
      <c r="H5" s="99"/>
      <c r="I5" s="69"/>
      <c r="J5" s="70"/>
      <c r="K5" s="75"/>
      <c r="L5" s="76"/>
      <c r="M5" s="88"/>
      <c r="N5" s="90"/>
      <c r="O5" s="79"/>
      <c r="P5" s="82"/>
    </row>
    <row r="6" spans="2:20" ht="60.75" customHeight="1" thickBot="1" x14ac:dyDescent="0.25">
      <c r="B6" s="35" t="s">
        <v>26</v>
      </c>
      <c r="C6" s="29" t="s">
        <v>9</v>
      </c>
      <c r="D6" s="1" t="s">
        <v>10</v>
      </c>
      <c r="E6" s="33" t="s">
        <v>24</v>
      </c>
      <c r="F6" s="100"/>
      <c r="G6" s="101"/>
      <c r="H6" s="102"/>
      <c r="I6" s="15" t="s">
        <v>1</v>
      </c>
      <c r="J6" s="16" t="s">
        <v>16</v>
      </c>
      <c r="K6" s="18" t="s">
        <v>2</v>
      </c>
      <c r="L6" s="1" t="s">
        <v>11</v>
      </c>
      <c r="M6" s="89"/>
      <c r="N6" s="91"/>
      <c r="O6" s="80"/>
      <c r="P6" s="83"/>
    </row>
    <row r="7" spans="2:20" s="2" customFormat="1" ht="18" customHeight="1" thickBot="1" x14ac:dyDescent="0.25">
      <c r="B7" s="34">
        <v>200000</v>
      </c>
      <c r="C7" s="40">
        <f>MAX(($C$4+B9-$C$5)*1/2,0)</f>
        <v>10000</v>
      </c>
      <c r="D7" s="47">
        <f t="shared" ref="D7" si="0">$C$4-C7</f>
        <v>190000</v>
      </c>
      <c r="E7" s="50">
        <f>$B$7/$E$4*100</f>
        <v>44.444444444444443</v>
      </c>
      <c r="F7" s="53" t="s">
        <v>20</v>
      </c>
      <c r="G7" s="54"/>
      <c r="H7" s="6" t="str">
        <f>IF($E$7&lt;75,"　",IF($E$7&gt;=75,"〇"))</f>
        <v>　</v>
      </c>
      <c r="I7" s="32" t="b">
        <f>IF($H$7="〇",R7)</f>
        <v>0</v>
      </c>
      <c r="J7" s="7">
        <f>ROUNDDOWN($B$7*I7,0)</f>
        <v>0</v>
      </c>
      <c r="K7" s="32" t="b">
        <f>IF($H$7="〇",T7)</f>
        <v>0</v>
      </c>
      <c r="L7" s="7">
        <f>ROUNDDOWN($B$7*K7,0)</f>
        <v>0</v>
      </c>
      <c r="M7" s="28">
        <f>$B$7+J7</f>
        <v>200000</v>
      </c>
      <c r="N7" s="8">
        <f>M7/$E$4</f>
        <v>0.44444444444444442</v>
      </c>
      <c r="O7" s="19">
        <f>$D$7-L7</f>
        <v>190000</v>
      </c>
      <c r="P7" s="20">
        <f>M7+O7</f>
        <v>390000</v>
      </c>
      <c r="R7" s="30">
        <f>0/100</f>
        <v>0</v>
      </c>
      <c r="T7" s="30">
        <f>0/100</f>
        <v>0</v>
      </c>
    </row>
    <row r="8" spans="2:20" s="2" customFormat="1" ht="18" customHeight="1" x14ac:dyDescent="0.2">
      <c r="B8" s="36" t="s">
        <v>27</v>
      </c>
      <c r="C8" s="41"/>
      <c r="D8" s="48"/>
      <c r="E8" s="51"/>
      <c r="F8" s="55" t="s">
        <v>21</v>
      </c>
      <c r="G8" s="56"/>
      <c r="H8" s="9" t="str">
        <f>IF(AND($E$7&gt;61,$E$7&lt;75),"〇","　")</f>
        <v>　</v>
      </c>
      <c r="I8" s="37" t="b">
        <f>IF($H$8="〇",R8)</f>
        <v>0</v>
      </c>
      <c r="J8" s="4">
        <f t="shared" ref="J8:J9" si="1">ROUNDDOWN($B$7*I8,0)</f>
        <v>0</v>
      </c>
      <c r="K8" s="37" t="b">
        <f>IF($H$8="〇",T8)</f>
        <v>0</v>
      </c>
      <c r="L8" s="4">
        <f t="shared" ref="L8:L9" si="2">ROUNDDOWN($B$7*K8,0)</f>
        <v>0</v>
      </c>
      <c r="M8" s="21">
        <f t="shared" ref="M8:M9" si="3">$B$7+J8</f>
        <v>200000</v>
      </c>
      <c r="N8" s="10">
        <f t="shared" ref="N8:N9" si="4">M8/$E$4</f>
        <v>0.44444444444444442</v>
      </c>
      <c r="O8" s="22">
        <f t="shared" ref="O8:O9" si="5">$D$7-L8</f>
        <v>190000</v>
      </c>
      <c r="P8" s="23">
        <f>M8+O8</f>
        <v>390000</v>
      </c>
      <c r="R8" s="31">
        <f>ROUND(((-183*$E$7)+13725)/280*100/$E$7,2)/100</f>
        <v>0.44929999999999998</v>
      </c>
      <c r="T8" s="31">
        <f>ROUND(((-183*$E$7)+13725)/280*100/$E$7*6/15,2)/100</f>
        <v>0.1797</v>
      </c>
    </row>
    <row r="9" spans="2:20" s="2" customFormat="1" ht="18" customHeight="1" thickBot="1" x14ac:dyDescent="0.25">
      <c r="B9" s="34">
        <v>320000</v>
      </c>
      <c r="C9" s="42"/>
      <c r="D9" s="49"/>
      <c r="E9" s="52"/>
      <c r="F9" s="57" t="s">
        <v>22</v>
      </c>
      <c r="G9" s="58"/>
      <c r="H9" s="11" t="str">
        <f>IF($E$7&lt;=61,"〇",IF($E$7&gt;61,"　"))</f>
        <v>〇</v>
      </c>
      <c r="I9" s="5">
        <f>IF($H$9="〇",R9)</f>
        <v>0.15</v>
      </c>
      <c r="J9" s="27">
        <f t="shared" si="1"/>
        <v>30000</v>
      </c>
      <c r="K9" s="5">
        <f>IF($H$9="〇",T9)</f>
        <v>0.06</v>
      </c>
      <c r="L9" s="27">
        <f t="shared" si="2"/>
        <v>12000</v>
      </c>
      <c r="M9" s="24">
        <f t="shared" si="3"/>
        <v>230000</v>
      </c>
      <c r="N9" s="12">
        <f t="shared" si="4"/>
        <v>0.51111111111111107</v>
      </c>
      <c r="O9" s="25">
        <f t="shared" si="5"/>
        <v>178000</v>
      </c>
      <c r="P9" s="26">
        <f>M9+O9</f>
        <v>408000</v>
      </c>
      <c r="R9" s="30">
        <f>15/100</f>
        <v>0.15</v>
      </c>
      <c r="T9" s="30">
        <f>6/100</f>
        <v>0.06</v>
      </c>
    </row>
    <row r="10" spans="2:20" ht="30" customHeight="1" x14ac:dyDescent="0.2">
      <c r="B10" s="14" t="s">
        <v>3</v>
      </c>
      <c r="C10" s="62" t="s">
        <v>33</v>
      </c>
      <c r="D10" s="62"/>
      <c r="E10" s="62"/>
      <c r="F10" s="62"/>
      <c r="G10" s="62"/>
      <c r="H10" s="62"/>
      <c r="I10" s="62"/>
      <c r="J10" s="62"/>
      <c r="K10" s="62"/>
      <c r="L10" s="62"/>
      <c r="M10" s="62"/>
      <c r="N10" s="62"/>
      <c r="O10" s="62"/>
      <c r="P10" s="62"/>
    </row>
    <row r="11" spans="2:20" ht="30" customHeight="1" x14ac:dyDescent="0.2">
      <c r="B11" s="14" t="s">
        <v>5</v>
      </c>
      <c r="C11" s="46" t="s">
        <v>41</v>
      </c>
      <c r="D11" s="39"/>
      <c r="E11" s="39"/>
      <c r="F11" s="39"/>
      <c r="G11" s="39"/>
      <c r="H11" s="39"/>
      <c r="I11" s="39"/>
      <c r="J11" s="39"/>
      <c r="K11" s="39"/>
      <c r="L11" s="39"/>
      <c r="M11" s="39"/>
      <c r="N11" s="39"/>
      <c r="O11" s="39"/>
      <c r="P11" s="39"/>
    </row>
    <row r="12" spans="2:20" ht="30" customHeight="1" x14ac:dyDescent="0.2">
      <c r="B12" s="14" t="s">
        <v>4</v>
      </c>
      <c r="C12" s="46" t="s">
        <v>23</v>
      </c>
      <c r="D12" s="46"/>
      <c r="E12" s="46"/>
      <c r="F12" s="46"/>
      <c r="G12" s="46"/>
      <c r="H12" s="46"/>
      <c r="I12" s="46"/>
      <c r="J12" s="46"/>
      <c r="K12" s="46"/>
      <c r="L12" s="46"/>
      <c r="M12" s="46"/>
      <c r="N12" s="46"/>
      <c r="O12" s="46"/>
      <c r="P12" s="46"/>
    </row>
    <row r="13" spans="2:20" ht="30" customHeight="1" x14ac:dyDescent="0.2">
      <c r="B13" s="14" t="s">
        <v>17</v>
      </c>
      <c r="C13" s="39" t="s">
        <v>44</v>
      </c>
      <c r="D13" s="39"/>
      <c r="E13" s="39"/>
      <c r="F13" s="39"/>
      <c r="G13" s="39"/>
      <c r="H13" s="39"/>
      <c r="I13" s="39"/>
      <c r="J13" s="39"/>
      <c r="K13" s="39"/>
      <c r="L13" s="39"/>
      <c r="M13" s="39"/>
      <c r="N13" s="39"/>
      <c r="O13" s="39"/>
      <c r="P13" s="39"/>
    </row>
    <row r="14" spans="2:20" ht="30" customHeight="1" x14ac:dyDescent="0.2">
      <c r="B14" s="14" t="s">
        <v>18</v>
      </c>
      <c r="C14" s="46" t="s">
        <v>42</v>
      </c>
      <c r="D14" s="46"/>
      <c r="E14" s="46"/>
      <c r="F14" s="46"/>
      <c r="G14" s="46"/>
      <c r="H14" s="46"/>
      <c r="I14" s="46"/>
      <c r="J14" s="46"/>
      <c r="K14" s="46"/>
      <c r="L14" s="46"/>
      <c r="M14" s="46"/>
      <c r="N14" s="46"/>
      <c r="O14" s="46"/>
      <c r="P14" s="46"/>
    </row>
    <row r="15" spans="2:20" ht="30" customHeight="1" x14ac:dyDescent="0.2">
      <c r="B15" s="14" t="s">
        <v>19</v>
      </c>
      <c r="C15" s="45" t="s">
        <v>43</v>
      </c>
      <c r="D15" s="45"/>
      <c r="E15" s="45"/>
      <c r="F15" s="45"/>
      <c r="G15" s="45"/>
      <c r="H15" s="45"/>
      <c r="I15" s="45"/>
      <c r="J15" s="45"/>
      <c r="K15" s="45"/>
      <c r="L15" s="45"/>
      <c r="M15" s="45"/>
      <c r="N15" s="45"/>
      <c r="O15" s="45"/>
      <c r="P15" s="45"/>
    </row>
    <row r="16" spans="2:20" ht="30" customHeight="1" x14ac:dyDescent="0.2">
      <c r="B16" s="43" t="s">
        <v>30</v>
      </c>
      <c r="C16" s="44" t="s">
        <v>25</v>
      </c>
      <c r="D16" s="44"/>
      <c r="E16" s="44"/>
      <c r="F16" s="44"/>
      <c r="G16" s="44"/>
      <c r="H16" s="44"/>
      <c r="I16" s="44"/>
      <c r="J16" s="44"/>
      <c r="K16" s="44"/>
      <c r="L16" s="44"/>
      <c r="M16" s="44"/>
      <c r="N16" s="44"/>
      <c r="O16" s="44"/>
      <c r="P16" s="44"/>
    </row>
    <row r="17" spans="2:16" ht="30" customHeight="1" x14ac:dyDescent="0.2">
      <c r="B17" s="43"/>
      <c r="C17" s="44"/>
      <c r="D17" s="44"/>
      <c r="E17" s="44"/>
      <c r="F17" s="44"/>
      <c r="G17" s="44"/>
      <c r="H17" s="44"/>
      <c r="I17" s="44"/>
      <c r="J17" s="44"/>
      <c r="K17" s="44"/>
      <c r="L17" s="44"/>
      <c r="M17" s="44"/>
      <c r="N17" s="44"/>
      <c r="O17" s="44"/>
      <c r="P17" s="44"/>
    </row>
    <row r="18" spans="2:16" ht="13.2" customHeight="1" x14ac:dyDescent="0.2">
      <c r="B18" s="43" t="s">
        <v>31</v>
      </c>
      <c r="C18" s="46" t="s">
        <v>29</v>
      </c>
      <c r="D18" s="46"/>
      <c r="E18" s="46"/>
      <c r="F18" s="46"/>
      <c r="G18" s="46"/>
      <c r="H18" s="46"/>
      <c r="I18" s="46"/>
      <c r="J18" s="46"/>
      <c r="K18" s="46"/>
      <c r="L18" s="46"/>
      <c r="M18" s="46"/>
      <c r="N18" s="46"/>
      <c r="O18" s="46"/>
      <c r="P18" s="46"/>
    </row>
    <row r="19" spans="2:16" x14ac:dyDescent="0.2">
      <c r="B19" s="43"/>
      <c r="C19" s="46"/>
      <c r="D19" s="46"/>
      <c r="E19" s="46"/>
      <c r="F19" s="46"/>
      <c r="G19" s="46"/>
      <c r="H19" s="46"/>
      <c r="I19" s="46"/>
      <c r="J19" s="46"/>
      <c r="K19" s="46"/>
      <c r="L19" s="46"/>
      <c r="M19" s="46"/>
      <c r="N19" s="46"/>
      <c r="O19" s="46"/>
      <c r="P19" s="46"/>
    </row>
    <row r="20" spans="2:16" x14ac:dyDescent="0.2">
      <c r="B20" s="14"/>
      <c r="C20" s="39"/>
      <c r="D20" s="39"/>
      <c r="E20" s="39"/>
      <c r="F20" s="39"/>
      <c r="G20" s="39"/>
      <c r="H20" s="39"/>
      <c r="I20" s="39"/>
      <c r="J20" s="39"/>
      <c r="K20" s="39"/>
      <c r="L20" s="39"/>
      <c r="M20" s="39"/>
      <c r="N20" s="39"/>
      <c r="O20" s="39"/>
      <c r="P20" s="39"/>
    </row>
  </sheetData>
  <mergeCells count="30">
    <mergeCell ref="B1:P2"/>
    <mergeCell ref="C10:P10"/>
    <mergeCell ref="C3:D3"/>
    <mergeCell ref="I3:J5"/>
    <mergeCell ref="K3:L5"/>
    <mergeCell ref="M3:N3"/>
    <mergeCell ref="O3:O6"/>
    <mergeCell ref="P3:P6"/>
    <mergeCell ref="C4:D4"/>
    <mergeCell ref="E4:E5"/>
    <mergeCell ref="M4:M6"/>
    <mergeCell ref="N4:N6"/>
    <mergeCell ref="C5:D5"/>
    <mergeCell ref="F3:H6"/>
    <mergeCell ref="C20:P20"/>
    <mergeCell ref="C7:C9"/>
    <mergeCell ref="B16:B17"/>
    <mergeCell ref="C16:P17"/>
    <mergeCell ref="C15:P15"/>
    <mergeCell ref="C12:P12"/>
    <mergeCell ref="C14:P14"/>
    <mergeCell ref="C13:P13"/>
    <mergeCell ref="D7:D9"/>
    <mergeCell ref="E7:E9"/>
    <mergeCell ref="F7:G7"/>
    <mergeCell ref="F8:G8"/>
    <mergeCell ref="F9:G9"/>
    <mergeCell ref="C11:P11"/>
    <mergeCell ref="B18:B19"/>
    <mergeCell ref="C18:P19"/>
  </mergeCells>
  <phoneticPr fontId="2"/>
  <pageMargins left="0.25" right="0.25" top="0.75" bottom="0.75" header="0.3" footer="0.3"/>
  <pageSetup paperSize="9" scale="58" fitToHeight="0" orientation="landscape" horizontalDpi="4294967293" verticalDpi="0" r:id="rId1"/>
  <colBreaks count="1" manualBreakCount="1">
    <brk id="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60BEF-3B79-4AA8-9074-52367799CB93}">
  <sheetPr>
    <pageSetUpPr fitToPage="1"/>
  </sheetPr>
  <dimension ref="B1:T20"/>
  <sheetViews>
    <sheetView tabSelected="1" zoomScaleNormal="100" workbookViewId="0">
      <selection activeCell="C15" sqref="C15:P15"/>
    </sheetView>
  </sheetViews>
  <sheetFormatPr defaultRowHeight="13.2" x14ac:dyDescent="0.2"/>
  <cols>
    <col min="1" max="1" width="5.88671875" customWidth="1"/>
    <col min="2" max="2" width="21" customWidth="1"/>
    <col min="3" max="4" width="17.6640625" customWidth="1"/>
    <col min="5" max="5" width="27.88671875" customWidth="1"/>
    <col min="6" max="8" width="10.77734375" customWidth="1"/>
    <col min="9" max="9" width="14.44140625" bestFit="1" customWidth="1"/>
    <col min="10" max="10" width="14.21875" customWidth="1"/>
    <col min="11" max="15" width="14.109375" customWidth="1"/>
    <col min="16" max="17" width="14.44140625" customWidth="1"/>
    <col min="18" max="18" width="10.77734375" bestFit="1" customWidth="1"/>
  </cols>
  <sheetData>
    <row r="1" spans="2:20" ht="21" customHeight="1" x14ac:dyDescent="0.2">
      <c r="B1" s="59" t="s">
        <v>37</v>
      </c>
      <c r="C1" s="60"/>
      <c r="D1" s="60"/>
      <c r="E1" s="60"/>
      <c r="F1" s="60"/>
      <c r="G1" s="60"/>
      <c r="H1" s="60"/>
      <c r="I1" s="60"/>
      <c r="J1" s="60"/>
      <c r="K1" s="60"/>
      <c r="L1" s="60"/>
      <c r="M1" s="60"/>
      <c r="N1" s="60"/>
      <c r="O1" s="60"/>
      <c r="P1" s="60"/>
    </row>
    <row r="2" spans="2:20" ht="21" customHeight="1" thickBot="1" x14ac:dyDescent="0.25">
      <c r="B2" s="61"/>
      <c r="C2" s="61"/>
      <c r="D2" s="61"/>
      <c r="E2" s="61"/>
      <c r="F2" s="61"/>
      <c r="G2" s="61"/>
      <c r="H2" s="61"/>
      <c r="I2" s="61"/>
      <c r="J2" s="61"/>
      <c r="K2" s="61"/>
      <c r="L2" s="61"/>
      <c r="M2" s="61"/>
      <c r="N2" s="61"/>
      <c r="O2" s="61"/>
      <c r="P2" s="61"/>
    </row>
    <row r="3" spans="2:20" ht="54" customHeight="1" x14ac:dyDescent="0.2">
      <c r="B3" s="3" t="s">
        <v>0</v>
      </c>
      <c r="C3" s="63">
        <v>2400000</v>
      </c>
      <c r="D3" s="64"/>
      <c r="E3" s="17" t="s">
        <v>32</v>
      </c>
      <c r="F3" s="94" t="s">
        <v>6</v>
      </c>
      <c r="G3" s="95"/>
      <c r="H3" s="96"/>
      <c r="I3" s="65" t="s">
        <v>34</v>
      </c>
      <c r="J3" s="66"/>
      <c r="K3" s="71" t="s">
        <v>35</v>
      </c>
      <c r="L3" s="72"/>
      <c r="M3" s="71" t="s">
        <v>7</v>
      </c>
      <c r="N3" s="77"/>
      <c r="O3" s="78" t="s">
        <v>12</v>
      </c>
      <c r="P3" s="81" t="s">
        <v>13</v>
      </c>
    </row>
    <row r="4" spans="2:20" ht="33.75" customHeight="1" thickBot="1" x14ac:dyDescent="0.25">
      <c r="B4" s="13" t="s">
        <v>8</v>
      </c>
      <c r="C4" s="84">
        <f>C3/12</f>
        <v>200000</v>
      </c>
      <c r="D4" s="85"/>
      <c r="E4" s="86">
        <v>500000</v>
      </c>
      <c r="F4" s="97"/>
      <c r="G4" s="98"/>
      <c r="H4" s="99"/>
      <c r="I4" s="67"/>
      <c r="J4" s="68"/>
      <c r="K4" s="73"/>
      <c r="L4" s="74"/>
      <c r="M4" s="88" t="s">
        <v>15</v>
      </c>
      <c r="N4" s="90" t="s">
        <v>14</v>
      </c>
      <c r="O4" s="79"/>
      <c r="P4" s="82"/>
    </row>
    <row r="5" spans="2:20" ht="45.6" customHeight="1" thickBot="1" x14ac:dyDescent="0.25">
      <c r="B5" s="38" t="s">
        <v>38</v>
      </c>
      <c r="C5" s="92">
        <v>500000</v>
      </c>
      <c r="D5" s="93"/>
      <c r="E5" s="87"/>
      <c r="F5" s="97"/>
      <c r="G5" s="98"/>
      <c r="H5" s="99"/>
      <c r="I5" s="69"/>
      <c r="J5" s="70"/>
      <c r="K5" s="75"/>
      <c r="L5" s="76"/>
      <c r="M5" s="88"/>
      <c r="N5" s="90"/>
      <c r="O5" s="79"/>
      <c r="P5" s="82"/>
    </row>
    <row r="6" spans="2:20" ht="60.75" customHeight="1" thickBot="1" x14ac:dyDescent="0.25">
      <c r="B6" s="35" t="s">
        <v>26</v>
      </c>
      <c r="C6" s="29" t="s">
        <v>9</v>
      </c>
      <c r="D6" s="1" t="s">
        <v>10</v>
      </c>
      <c r="E6" s="33" t="s">
        <v>24</v>
      </c>
      <c r="F6" s="100"/>
      <c r="G6" s="101"/>
      <c r="H6" s="102"/>
      <c r="I6" s="15" t="s">
        <v>1</v>
      </c>
      <c r="J6" s="16" t="s">
        <v>16</v>
      </c>
      <c r="K6" s="18" t="s">
        <v>2</v>
      </c>
      <c r="L6" s="1" t="s">
        <v>11</v>
      </c>
      <c r="M6" s="89"/>
      <c r="N6" s="91"/>
      <c r="O6" s="80"/>
      <c r="P6" s="83"/>
    </row>
    <row r="7" spans="2:20" s="2" customFormat="1" ht="18" customHeight="1" thickBot="1" x14ac:dyDescent="0.25">
      <c r="B7" s="34">
        <v>330000</v>
      </c>
      <c r="C7" s="40">
        <f>MAX(($C$4+B9-$C$5)*1/2,0)</f>
        <v>10000</v>
      </c>
      <c r="D7" s="47">
        <f t="shared" ref="D7" si="0">$C$4-C7</f>
        <v>190000</v>
      </c>
      <c r="E7" s="50">
        <f>$B$7/$E$4*100</f>
        <v>66</v>
      </c>
      <c r="F7" s="53" t="s">
        <v>20</v>
      </c>
      <c r="G7" s="54"/>
      <c r="H7" s="6" t="str">
        <f>IF($E$7&lt;75,"　",IF($E$7&gt;=75,"〇"))</f>
        <v>　</v>
      </c>
      <c r="I7" s="32" t="b">
        <f>IF($H$7="〇",R7)</f>
        <v>0</v>
      </c>
      <c r="J7" s="7">
        <f>ROUNDDOWN($B$7*I7,0)</f>
        <v>0</v>
      </c>
      <c r="K7" s="32" t="b">
        <f>IF($H$7="〇",T7)</f>
        <v>0</v>
      </c>
      <c r="L7" s="7">
        <f>ROUNDDOWN($B$7*K7,0)</f>
        <v>0</v>
      </c>
      <c r="M7" s="28">
        <f>$B$7+J7</f>
        <v>330000</v>
      </c>
      <c r="N7" s="8">
        <f>M7/$E$4</f>
        <v>0.66</v>
      </c>
      <c r="O7" s="19">
        <f>$D$7-L7</f>
        <v>190000</v>
      </c>
      <c r="P7" s="20">
        <f>M7+O7</f>
        <v>520000</v>
      </c>
      <c r="R7" s="30">
        <f>0/100</f>
        <v>0</v>
      </c>
      <c r="T7" s="30">
        <f>0/100</f>
        <v>0</v>
      </c>
    </row>
    <row r="8" spans="2:20" s="2" customFormat="1" ht="18" customHeight="1" x14ac:dyDescent="0.2">
      <c r="B8" s="36" t="s">
        <v>27</v>
      </c>
      <c r="C8" s="41"/>
      <c r="D8" s="48"/>
      <c r="E8" s="51"/>
      <c r="F8" s="103" t="s">
        <v>39</v>
      </c>
      <c r="G8" s="56"/>
      <c r="H8" s="9" t="str">
        <f>IF(AND($E$7&gt;64,$E$7&lt;75),"〇","　")</f>
        <v>〇</v>
      </c>
      <c r="I8" s="37">
        <f>IF($H$8="〇",R8)</f>
        <v>7.9299999999999995E-2</v>
      </c>
      <c r="J8" s="4">
        <f t="shared" ref="J8:J9" si="1">ROUNDDOWN($B$7*I8,0)</f>
        <v>26169</v>
      </c>
      <c r="K8" s="37">
        <f>IF($H$8="〇",T8)</f>
        <v>3.1699999999999999E-2</v>
      </c>
      <c r="L8" s="4">
        <f t="shared" ref="L8:L9" si="2">ROUNDDOWN($B$7*K8,0)</f>
        <v>10461</v>
      </c>
      <c r="M8" s="21">
        <f t="shared" ref="M8:M9" si="3">$B$7+J8</f>
        <v>356169</v>
      </c>
      <c r="N8" s="10">
        <f t="shared" ref="N8:N9" si="4">M8/$E$4</f>
        <v>0.71233800000000003</v>
      </c>
      <c r="O8" s="22">
        <f t="shared" ref="O8:O9" si="5">$D$7-L8</f>
        <v>179539</v>
      </c>
      <c r="P8" s="23">
        <f>M8+O8</f>
        <v>535708</v>
      </c>
      <c r="R8" s="31">
        <f>ROUND(((-64*$E$7)+4800)/110*100/$E$7,2)/100</f>
        <v>7.9299999999999995E-2</v>
      </c>
      <c r="T8" s="31">
        <f>ROUND(((-64*$E$7)+4800)/110*100/$E$7*6/15,2)/100</f>
        <v>3.1699999999999999E-2</v>
      </c>
    </row>
    <row r="9" spans="2:20" s="2" customFormat="1" ht="18" customHeight="1" thickBot="1" x14ac:dyDescent="0.25">
      <c r="B9" s="34">
        <v>320000</v>
      </c>
      <c r="C9" s="42"/>
      <c r="D9" s="49"/>
      <c r="E9" s="52"/>
      <c r="F9" s="57" t="s">
        <v>40</v>
      </c>
      <c r="G9" s="58"/>
      <c r="H9" s="11" t="str">
        <f>IF($E$7&lt;=64,"〇",IF($E$7&gt;64,"　"))</f>
        <v>　</v>
      </c>
      <c r="I9" s="5" t="b">
        <f>IF($H$9="〇",R9)</f>
        <v>0</v>
      </c>
      <c r="J9" s="27">
        <f t="shared" si="1"/>
        <v>0</v>
      </c>
      <c r="K9" s="5" t="b">
        <f>IF($H$9="〇",T9)</f>
        <v>0</v>
      </c>
      <c r="L9" s="27">
        <f t="shared" si="2"/>
        <v>0</v>
      </c>
      <c r="M9" s="24">
        <f t="shared" si="3"/>
        <v>330000</v>
      </c>
      <c r="N9" s="12">
        <f t="shared" si="4"/>
        <v>0.66</v>
      </c>
      <c r="O9" s="25">
        <f t="shared" si="5"/>
        <v>190000</v>
      </c>
      <c r="P9" s="26">
        <f>M9+O9</f>
        <v>520000</v>
      </c>
      <c r="R9" s="30">
        <f>10/100</f>
        <v>0.1</v>
      </c>
      <c r="T9" s="30">
        <f>6/100</f>
        <v>0.06</v>
      </c>
    </row>
    <row r="10" spans="2:20" ht="30" customHeight="1" x14ac:dyDescent="0.2">
      <c r="B10" s="14" t="s">
        <v>3</v>
      </c>
      <c r="C10" s="62" t="s">
        <v>33</v>
      </c>
      <c r="D10" s="62"/>
      <c r="E10" s="62"/>
      <c r="F10" s="62"/>
      <c r="G10" s="62"/>
      <c r="H10" s="62"/>
      <c r="I10" s="62"/>
      <c r="J10" s="62"/>
      <c r="K10" s="62"/>
      <c r="L10" s="62"/>
      <c r="M10" s="62"/>
      <c r="N10" s="62"/>
      <c r="O10" s="62"/>
      <c r="P10" s="62"/>
    </row>
    <row r="11" spans="2:20" ht="30" customHeight="1" x14ac:dyDescent="0.2">
      <c r="B11" s="14" t="s">
        <v>5</v>
      </c>
      <c r="C11" s="46" t="s">
        <v>41</v>
      </c>
      <c r="D11" s="39"/>
      <c r="E11" s="39"/>
      <c r="F11" s="39"/>
      <c r="G11" s="39"/>
      <c r="H11" s="39"/>
      <c r="I11" s="39"/>
      <c r="J11" s="39"/>
      <c r="K11" s="39"/>
      <c r="L11" s="39"/>
      <c r="M11" s="39"/>
      <c r="N11" s="39"/>
      <c r="O11" s="39"/>
      <c r="P11" s="39"/>
    </row>
    <row r="12" spans="2:20" ht="30" customHeight="1" x14ac:dyDescent="0.2">
      <c r="B12" s="14" t="s">
        <v>4</v>
      </c>
      <c r="C12" s="46" t="s">
        <v>23</v>
      </c>
      <c r="D12" s="46"/>
      <c r="E12" s="46"/>
      <c r="F12" s="46"/>
      <c r="G12" s="46"/>
      <c r="H12" s="46"/>
      <c r="I12" s="46"/>
      <c r="J12" s="46"/>
      <c r="K12" s="46"/>
      <c r="L12" s="46"/>
      <c r="M12" s="46"/>
      <c r="N12" s="46"/>
      <c r="O12" s="46"/>
      <c r="P12" s="46"/>
    </row>
    <row r="13" spans="2:20" ht="30" customHeight="1" x14ac:dyDescent="0.2">
      <c r="B13" s="14" t="s">
        <v>17</v>
      </c>
      <c r="C13" s="39" t="s">
        <v>44</v>
      </c>
      <c r="D13" s="39"/>
      <c r="E13" s="39"/>
      <c r="F13" s="39"/>
      <c r="G13" s="39"/>
      <c r="H13" s="39"/>
      <c r="I13" s="39"/>
      <c r="J13" s="39"/>
      <c r="K13" s="39"/>
      <c r="L13" s="39"/>
      <c r="M13" s="39"/>
      <c r="N13" s="39"/>
      <c r="O13" s="39"/>
      <c r="P13" s="39"/>
    </row>
    <row r="14" spans="2:20" ht="30" customHeight="1" x14ac:dyDescent="0.2">
      <c r="B14" s="14" t="s">
        <v>18</v>
      </c>
      <c r="C14" s="46" t="s">
        <v>42</v>
      </c>
      <c r="D14" s="46"/>
      <c r="E14" s="46"/>
      <c r="F14" s="46"/>
      <c r="G14" s="46"/>
      <c r="H14" s="46"/>
      <c r="I14" s="46"/>
      <c r="J14" s="46"/>
      <c r="K14" s="46"/>
      <c r="L14" s="46"/>
      <c r="M14" s="46"/>
      <c r="N14" s="46"/>
      <c r="O14" s="46"/>
      <c r="P14" s="46"/>
    </row>
    <row r="15" spans="2:20" ht="30" customHeight="1" x14ac:dyDescent="0.2">
      <c r="B15" s="14" t="s">
        <v>19</v>
      </c>
      <c r="C15" s="45" t="s">
        <v>43</v>
      </c>
      <c r="D15" s="45"/>
      <c r="E15" s="45"/>
      <c r="F15" s="45"/>
      <c r="G15" s="45"/>
      <c r="H15" s="45"/>
      <c r="I15" s="45"/>
      <c r="J15" s="45"/>
      <c r="K15" s="45"/>
      <c r="L15" s="45"/>
      <c r="M15" s="45"/>
      <c r="N15" s="45"/>
      <c r="O15" s="45"/>
      <c r="P15" s="45"/>
    </row>
    <row r="16" spans="2:20" ht="30" customHeight="1" x14ac:dyDescent="0.2">
      <c r="B16" s="43" t="s">
        <v>30</v>
      </c>
      <c r="C16" s="44" t="s">
        <v>25</v>
      </c>
      <c r="D16" s="44"/>
      <c r="E16" s="44"/>
      <c r="F16" s="44"/>
      <c r="G16" s="44"/>
      <c r="H16" s="44"/>
      <c r="I16" s="44"/>
      <c r="J16" s="44"/>
      <c r="K16" s="44"/>
      <c r="L16" s="44"/>
      <c r="M16" s="44"/>
      <c r="N16" s="44"/>
      <c r="O16" s="44"/>
      <c r="P16" s="44"/>
    </row>
    <row r="17" spans="2:16" ht="30" customHeight="1" x14ac:dyDescent="0.2">
      <c r="B17" s="43"/>
      <c r="C17" s="44"/>
      <c r="D17" s="44"/>
      <c r="E17" s="44"/>
      <c r="F17" s="44"/>
      <c r="G17" s="44"/>
      <c r="H17" s="44"/>
      <c r="I17" s="44"/>
      <c r="J17" s="44"/>
      <c r="K17" s="44"/>
      <c r="L17" s="44"/>
      <c r="M17" s="44"/>
      <c r="N17" s="44"/>
      <c r="O17" s="44"/>
      <c r="P17" s="44"/>
    </row>
    <row r="18" spans="2:16" ht="13.2" customHeight="1" x14ac:dyDescent="0.2">
      <c r="B18" s="43" t="s">
        <v>31</v>
      </c>
      <c r="C18" s="46" t="s">
        <v>29</v>
      </c>
      <c r="D18" s="46"/>
      <c r="E18" s="46"/>
      <c r="F18" s="46"/>
      <c r="G18" s="46"/>
      <c r="H18" s="46"/>
      <c r="I18" s="46"/>
      <c r="J18" s="46"/>
      <c r="K18" s="46"/>
      <c r="L18" s="46"/>
      <c r="M18" s="46"/>
      <c r="N18" s="46"/>
      <c r="O18" s="46"/>
      <c r="P18" s="46"/>
    </row>
    <row r="19" spans="2:16" x14ac:dyDescent="0.2">
      <c r="B19" s="43"/>
      <c r="C19" s="46"/>
      <c r="D19" s="46"/>
      <c r="E19" s="46"/>
      <c r="F19" s="46"/>
      <c r="G19" s="46"/>
      <c r="H19" s="46"/>
      <c r="I19" s="46"/>
      <c r="J19" s="46"/>
      <c r="K19" s="46"/>
      <c r="L19" s="46"/>
      <c r="M19" s="46"/>
      <c r="N19" s="46"/>
      <c r="O19" s="46"/>
      <c r="P19" s="46"/>
    </row>
    <row r="20" spans="2:16" x14ac:dyDescent="0.2">
      <c r="B20" s="14"/>
      <c r="C20" s="39"/>
      <c r="D20" s="39"/>
      <c r="E20" s="39"/>
      <c r="F20" s="39"/>
      <c r="G20" s="39"/>
      <c r="H20" s="39"/>
      <c r="I20" s="39"/>
      <c r="J20" s="39"/>
      <c r="K20" s="39"/>
      <c r="L20" s="39"/>
      <c r="M20" s="39"/>
      <c r="N20" s="39"/>
      <c r="O20" s="39"/>
      <c r="P20" s="39"/>
    </row>
  </sheetData>
  <mergeCells count="30">
    <mergeCell ref="B1:P2"/>
    <mergeCell ref="C3:D3"/>
    <mergeCell ref="F3:H6"/>
    <mergeCell ref="I3:J5"/>
    <mergeCell ref="K3:L5"/>
    <mergeCell ref="M3:N3"/>
    <mergeCell ref="O3:O6"/>
    <mergeCell ref="P3:P6"/>
    <mergeCell ref="C4:D4"/>
    <mergeCell ref="E4:E5"/>
    <mergeCell ref="C15:P15"/>
    <mergeCell ref="M4:M6"/>
    <mergeCell ref="N4:N6"/>
    <mergeCell ref="C5:D5"/>
    <mergeCell ref="C7:C9"/>
    <mergeCell ref="D7:D9"/>
    <mergeCell ref="E7:E9"/>
    <mergeCell ref="F7:G7"/>
    <mergeCell ref="F8:G8"/>
    <mergeCell ref="F9:G9"/>
    <mergeCell ref="C10:P10"/>
    <mergeCell ref="C11:P11"/>
    <mergeCell ref="C12:P12"/>
    <mergeCell ref="C13:P13"/>
    <mergeCell ref="C14:P14"/>
    <mergeCell ref="B16:B17"/>
    <mergeCell ref="C16:P17"/>
    <mergeCell ref="B18:B19"/>
    <mergeCell ref="C18:P19"/>
    <mergeCell ref="C20:P20"/>
  </mergeCells>
  <phoneticPr fontId="2"/>
  <pageMargins left="0.25" right="0.25" top="0.75" bottom="0.75" header="0.3" footer="0.3"/>
  <pageSetup paperSize="9" scale="58" fitToHeight="0" orientation="landscape" horizontalDpi="4294967293" verticalDpi="0"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高年齢雇用継続給付基本給付金等算出シュミレーション表</vt:lpstr>
      <vt:lpstr>高年齢雇用継続給付基本給付金等算出シュミレーション表 (2)</vt:lpstr>
      <vt:lpstr>高年齢雇用継続給付基本給付金等算出シュミレーション表!Print_Area</vt:lpstr>
      <vt:lpstr>'高年齢雇用継続給付基本給付金等算出シュミレーション表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ishichan</dc:creator>
  <cp:lastModifiedBy>利人 石川</cp:lastModifiedBy>
  <cp:lastPrinted>2024-06-09T07:36:59Z</cp:lastPrinted>
  <dcterms:created xsi:type="dcterms:W3CDTF">2019-12-14T05:16:57Z</dcterms:created>
  <dcterms:modified xsi:type="dcterms:W3CDTF">2024-11-08T12:24:05Z</dcterms:modified>
</cp:coreProperties>
</file>